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tebook\Downloads\"/>
    </mc:Choice>
  </mc:AlternateContent>
  <bookViews>
    <workbookView xWindow="0" yWindow="0" windowWidth="28800" windowHeight="12912" firstSheet="1" activeTab="5"/>
  </bookViews>
  <sheets>
    <sheet name="Rekapitulácia stavby" sheetId="1" r:id="rId1"/>
    <sheet name="1 - Stavebná časť" sheetId="2" r:id="rId2"/>
    <sheet name="2 - Vykurovanie" sheetId="3" r:id="rId3"/>
    <sheet name="3 - Zdravotechnika" sheetId="4" r:id="rId4"/>
    <sheet name="4 - Elektroinštalácia" sheetId="5" r:id="rId5"/>
    <sheet name="5 - Vzduchotechnika" sheetId="6" r:id="rId6"/>
  </sheets>
  <definedNames>
    <definedName name="_xlnm._FilterDatabase" localSheetId="1" hidden="1">'1 - Stavebná časť'!$C$145:$K$344</definedName>
    <definedName name="_xlnm._FilterDatabase" localSheetId="2" hidden="1">'2 - Vykurovanie'!$C$127:$K$225</definedName>
    <definedName name="_xlnm._FilterDatabase" localSheetId="3" hidden="1">'3 - Zdravotechnika'!$C$130:$K$291</definedName>
    <definedName name="_xlnm._FilterDatabase" localSheetId="4" hidden="1">'4 - Elektroinštalácia'!$C$129:$K$342</definedName>
    <definedName name="_xlnm._FilterDatabase" localSheetId="5" hidden="1">'5 - Vzduchotechnika'!$C$117:$K$151</definedName>
    <definedName name="_xlnm.Print_Titles" localSheetId="1">'1 - Stavebná časť'!$145:$145</definedName>
    <definedName name="_xlnm.Print_Titles" localSheetId="2">'2 - Vykurovanie'!$127:$127</definedName>
    <definedName name="_xlnm.Print_Titles" localSheetId="3">'3 - Zdravotechnika'!$130:$130</definedName>
    <definedName name="_xlnm.Print_Titles" localSheetId="4">'4 - Elektroinštalácia'!$129:$129</definedName>
    <definedName name="_xlnm.Print_Titles" localSheetId="5">'5 - Vzduchotechnika'!$117:$117</definedName>
    <definedName name="_xlnm.Print_Titles" localSheetId="0">'Rekapitulácia stavby'!$92:$92</definedName>
    <definedName name="_xlnm.Print_Area" localSheetId="1">'1 - Stavebná časť'!$C$4:$J$76,'1 - Stavebná časť'!$C$82:$J$127,'1 - Stavebná časť'!$C$133:$J$344</definedName>
    <definedName name="_xlnm.Print_Area" localSheetId="2">'2 - Vykurovanie'!$C$4:$J$76,'2 - Vykurovanie'!$C$82:$J$109,'2 - Vykurovanie'!$C$115:$J$225</definedName>
    <definedName name="_xlnm.Print_Area" localSheetId="3">'3 - Zdravotechnika'!$C$4:$J$76,'3 - Zdravotechnika'!$C$82:$J$112,'3 - Zdravotechnika'!$C$118:$J$291</definedName>
    <definedName name="_xlnm.Print_Area" localSheetId="4">'4 - Elektroinštalácia'!$C$4:$J$76,'4 - Elektroinštalácia'!$C$82:$J$111,'4 - Elektroinštalácia'!$C$117:$J$342</definedName>
    <definedName name="_xlnm.Print_Area" localSheetId="5">'5 - Vzduchotechnika'!$C$4:$J$76,'5 - Vzduchotechnika'!$C$82:$J$99,'5 - Vzduchotechnika'!$C$105:$J$151</definedName>
    <definedName name="_xlnm.Print_Area" localSheetId="0">'Rekapitulácia stavby'!$D$4:$AO$76,'Rekapitulácia stavby'!$C$82:$AQ$100</definedName>
  </definedNames>
  <calcPr calcId="152511"/>
</workbook>
</file>

<file path=xl/calcChain.xml><?xml version="1.0" encoding="utf-8"?>
<calcChain xmlns="http://schemas.openxmlformats.org/spreadsheetml/2006/main">
  <c r="J17" i="2" l="1"/>
  <c r="BK198" i="5" l="1"/>
  <c r="J198" i="5"/>
  <c r="J37" i="6" l="1"/>
  <c r="J36" i="6"/>
  <c r="AY99" i="1"/>
  <c r="J35" i="6"/>
  <c r="AX99" i="1" s="1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F112" i="6"/>
  <c r="E110" i="6"/>
  <c r="F89" i="6"/>
  <c r="E87" i="6"/>
  <c r="J24" i="6"/>
  <c r="E24" i="6"/>
  <c r="J23" i="6"/>
  <c r="J21" i="6"/>
  <c r="E21" i="6"/>
  <c r="J114" i="6" s="1"/>
  <c r="J20" i="6"/>
  <c r="J18" i="6"/>
  <c r="E18" i="6"/>
  <c r="J17" i="6"/>
  <c r="J15" i="6"/>
  <c r="E15" i="6"/>
  <c r="J14" i="6"/>
  <c r="J12" i="6"/>
  <c r="J112" i="6" s="1"/>
  <c r="E7" i="6"/>
  <c r="E85" i="6" s="1"/>
  <c r="J37" i="5"/>
  <c r="J36" i="5"/>
  <c r="AY98" i="1" s="1"/>
  <c r="J35" i="5"/>
  <c r="AX98" i="1"/>
  <c r="BI342" i="5"/>
  <c r="BH342" i="5"/>
  <c r="BG342" i="5"/>
  <c r="BE342" i="5"/>
  <c r="T342" i="5"/>
  <c r="R342" i="5"/>
  <c r="P342" i="5"/>
  <c r="BI341" i="5"/>
  <c r="BH341" i="5"/>
  <c r="BG341" i="5"/>
  <c r="BE341" i="5"/>
  <c r="T341" i="5"/>
  <c r="R341" i="5"/>
  <c r="P341" i="5"/>
  <c r="BI340" i="5"/>
  <c r="BH340" i="5"/>
  <c r="BG340" i="5"/>
  <c r="BE340" i="5"/>
  <c r="T340" i="5"/>
  <c r="R340" i="5"/>
  <c r="P340" i="5"/>
  <c r="BI339" i="5"/>
  <c r="BH339" i="5"/>
  <c r="BG339" i="5"/>
  <c r="BE339" i="5"/>
  <c r="T339" i="5"/>
  <c r="R339" i="5"/>
  <c r="P339" i="5"/>
  <c r="BI338" i="5"/>
  <c r="BH338" i="5"/>
  <c r="BG338" i="5"/>
  <c r="BE338" i="5"/>
  <c r="T338" i="5"/>
  <c r="R338" i="5"/>
  <c r="P338" i="5"/>
  <c r="BI337" i="5"/>
  <c r="BH337" i="5"/>
  <c r="BG337" i="5"/>
  <c r="BE337" i="5"/>
  <c r="T337" i="5"/>
  <c r="R337" i="5"/>
  <c r="P337" i="5"/>
  <c r="BI336" i="5"/>
  <c r="BH336" i="5"/>
  <c r="BG336" i="5"/>
  <c r="BE336" i="5"/>
  <c r="T336" i="5"/>
  <c r="R336" i="5"/>
  <c r="P336" i="5"/>
  <c r="BI335" i="5"/>
  <c r="BH335" i="5"/>
  <c r="BG335" i="5"/>
  <c r="BE335" i="5"/>
  <c r="T335" i="5"/>
  <c r="R335" i="5"/>
  <c r="P335" i="5"/>
  <c r="BI334" i="5"/>
  <c r="BH334" i="5"/>
  <c r="BG334" i="5"/>
  <c r="BE334" i="5"/>
  <c r="T334" i="5"/>
  <c r="R334" i="5"/>
  <c r="P334" i="5"/>
  <c r="BI333" i="5"/>
  <c r="BH333" i="5"/>
  <c r="BG333" i="5"/>
  <c r="BE333" i="5"/>
  <c r="T333" i="5"/>
  <c r="R333" i="5"/>
  <c r="P333" i="5"/>
  <c r="BI332" i="5"/>
  <c r="BH332" i="5"/>
  <c r="BG332" i="5"/>
  <c r="BE332" i="5"/>
  <c r="T332" i="5"/>
  <c r="R332" i="5"/>
  <c r="P332" i="5"/>
  <c r="BI330" i="5"/>
  <c r="BH330" i="5"/>
  <c r="BG330" i="5"/>
  <c r="BE330" i="5"/>
  <c r="T330" i="5"/>
  <c r="R330" i="5"/>
  <c r="P330" i="5"/>
  <c r="BI329" i="5"/>
  <c r="BH329" i="5"/>
  <c r="BG329" i="5"/>
  <c r="BE329" i="5"/>
  <c r="T329" i="5"/>
  <c r="R329" i="5"/>
  <c r="P329" i="5"/>
  <c r="BI327" i="5"/>
  <c r="BH327" i="5"/>
  <c r="BG327" i="5"/>
  <c r="BE327" i="5"/>
  <c r="T327" i="5"/>
  <c r="R327" i="5"/>
  <c r="P327" i="5"/>
  <c r="BI326" i="5"/>
  <c r="BH326" i="5"/>
  <c r="BG326" i="5"/>
  <c r="BE326" i="5"/>
  <c r="T326" i="5"/>
  <c r="R326" i="5"/>
  <c r="P326" i="5"/>
  <c r="BI325" i="5"/>
  <c r="BH325" i="5"/>
  <c r="BG325" i="5"/>
  <c r="BE325" i="5"/>
  <c r="T325" i="5"/>
  <c r="R325" i="5"/>
  <c r="P325" i="5"/>
  <c r="BI324" i="5"/>
  <c r="BH324" i="5"/>
  <c r="BG324" i="5"/>
  <c r="BE324" i="5"/>
  <c r="T324" i="5"/>
  <c r="R324" i="5"/>
  <c r="P324" i="5"/>
  <c r="BI323" i="5"/>
  <c r="BH323" i="5"/>
  <c r="BG323" i="5"/>
  <c r="BE323" i="5"/>
  <c r="T323" i="5"/>
  <c r="R323" i="5"/>
  <c r="P323" i="5"/>
  <c r="BI322" i="5"/>
  <c r="BH322" i="5"/>
  <c r="BG322" i="5"/>
  <c r="BE322" i="5"/>
  <c r="T322" i="5"/>
  <c r="R322" i="5"/>
  <c r="P322" i="5"/>
  <c r="BI321" i="5"/>
  <c r="BH321" i="5"/>
  <c r="BG321" i="5"/>
  <c r="BE321" i="5"/>
  <c r="T321" i="5"/>
  <c r="R321" i="5"/>
  <c r="P321" i="5"/>
  <c r="BI320" i="5"/>
  <c r="BH320" i="5"/>
  <c r="BG320" i="5"/>
  <c r="BE320" i="5"/>
  <c r="T320" i="5"/>
  <c r="R320" i="5"/>
  <c r="P320" i="5"/>
  <c r="BI319" i="5"/>
  <c r="BH319" i="5"/>
  <c r="BG319" i="5"/>
  <c r="BE319" i="5"/>
  <c r="T319" i="5"/>
  <c r="R319" i="5"/>
  <c r="P319" i="5"/>
  <c r="BI318" i="5"/>
  <c r="BH318" i="5"/>
  <c r="BG318" i="5"/>
  <c r="BE318" i="5"/>
  <c r="T318" i="5"/>
  <c r="R318" i="5"/>
  <c r="P318" i="5"/>
  <c r="BI316" i="5"/>
  <c r="BH316" i="5"/>
  <c r="BG316" i="5"/>
  <c r="BE316" i="5"/>
  <c r="T316" i="5"/>
  <c r="R316" i="5"/>
  <c r="P316" i="5"/>
  <c r="BI315" i="5"/>
  <c r="BH315" i="5"/>
  <c r="BG315" i="5"/>
  <c r="BE315" i="5"/>
  <c r="T315" i="5"/>
  <c r="R315" i="5"/>
  <c r="P315" i="5"/>
  <c r="BI314" i="5"/>
  <c r="BH314" i="5"/>
  <c r="BG314" i="5"/>
  <c r="BE314" i="5"/>
  <c r="T314" i="5"/>
  <c r="R314" i="5"/>
  <c r="P314" i="5"/>
  <c r="BI313" i="5"/>
  <c r="BH313" i="5"/>
  <c r="BG313" i="5"/>
  <c r="BE313" i="5"/>
  <c r="T313" i="5"/>
  <c r="R313" i="5"/>
  <c r="P313" i="5"/>
  <c r="BI312" i="5"/>
  <c r="BH312" i="5"/>
  <c r="BG312" i="5"/>
  <c r="BE312" i="5"/>
  <c r="T312" i="5"/>
  <c r="R312" i="5"/>
  <c r="P312" i="5"/>
  <c r="BI311" i="5"/>
  <c r="BH311" i="5"/>
  <c r="BG311" i="5"/>
  <c r="BE311" i="5"/>
  <c r="T311" i="5"/>
  <c r="R311" i="5"/>
  <c r="P311" i="5"/>
  <c r="BI309" i="5"/>
  <c r="BH309" i="5"/>
  <c r="BG309" i="5"/>
  <c r="BE309" i="5"/>
  <c r="T309" i="5"/>
  <c r="R309" i="5"/>
  <c r="P309" i="5"/>
  <c r="BI308" i="5"/>
  <c r="BH308" i="5"/>
  <c r="BG308" i="5"/>
  <c r="BE308" i="5"/>
  <c r="T308" i="5"/>
  <c r="R308" i="5"/>
  <c r="P308" i="5"/>
  <c r="BI307" i="5"/>
  <c r="BH307" i="5"/>
  <c r="BG307" i="5"/>
  <c r="BE307" i="5"/>
  <c r="T307" i="5"/>
  <c r="R307" i="5"/>
  <c r="P307" i="5"/>
  <c r="BI306" i="5"/>
  <c r="BH306" i="5"/>
  <c r="BG306" i="5"/>
  <c r="BE306" i="5"/>
  <c r="T306" i="5"/>
  <c r="R306" i="5"/>
  <c r="P306" i="5"/>
  <c r="BI305" i="5"/>
  <c r="BH305" i="5"/>
  <c r="BG305" i="5"/>
  <c r="BE305" i="5"/>
  <c r="T305" i="5"/>
  <c r="R305" i="5"/>
  <c r="P305" i="5"/>
  <c r="BI304" i="5"/>
  <c r="BH304" i="5"/>
  <c r="BG304" i="5"/>
  <c r="BE304" i="5"/>
  <c r="T304" i="5"/>
  <c r="R304" i="5"/>
  <c r="P304" i="5"/>
  <c r="BI303" i="5"/>
  <c r="BH303" i="5"/>
  <c r="BG303" i="5"/>
  <c r="BE303" i="5"/>
  <c r="T303" i="5"/>
  <c r="R303" i="5"/>
  <c r="P303" i="5"/>
  <c r="BI302" i="5"/>
  <c r="BH302" i="5"/>
  <c r="BG302" i="5"/>
  <c r="BE302" i="5"/>
  <c r="T302" i="5"/>
  <c r="R302" i="5"/>
  <c r="P302" i="5"/>
  <c r="BI301" i="5"/>
  <c r="BH301" i="5"/>
  <c r="BG301" i="5"/>
  <c r="BE301" i="5"/>
  <c r="T301" i="5"/>
  <c r="R301" i="5"/>
  <c r="P301" i="5"/>
  <c r="BI300" i="5"/>
  <c r="BH300" i="5"/>
  <c r="BG300" i="5"/>
  <c r="BE300" i="5"/>
  <c r="T300" i="5"/>
  <c r="R300" i="5"/>
  <c r="P300" i="5"/>
  <c r="BI299" i="5"/>
  <c r="BH299" i="5"/>
  <c r="BG299" i="5"/>
  <c r="BE299" i="5"/>
  <c r="T299" i="5"/>
  <c r="R299" i="5"/>
  <c r="P299" i="5"/>
  <c r="BI298" i="5"/>
  <c r="BH298" i="5"/>
  <c r="BG298" i="5"/>
  <c r="BE298" i="5"/>
  <c r="T298" i="5"/>
  <c r="R298" i="5"/>
  <c r="P298" i="5"/>
  <c r="BI297" i="5"/>
  <c r="BH297" i="5"/>
  <c r="BG297" i="5"/>
  <c r="BE297" i="5"/>
  <c r="T297" i="5"/>
  <c r="R297" i="5"/>
  <c r="P297" i="5"/>
  <c r="BI296" i="5"/>
  <c r="BH296" i="5"/>
  <c r="BG296" i="5"/>
  <c r="BE296" i="5"/>
  <c r="T296" i="5"/>
  <c r="R296" i="5"/>
  <c r="P296" i="5"/>
  <c r="BI295" i="5"/>
  <c r="BH295" i="5"/>
  <c r="BG295" i="5"/>
  <c r="BE295" i="5"/>
  <c r="T295" i="5"/>
  <c r="R295" i="5"/>
  <c r="P295" i="5"/>
  <c r="BI294" i="5"/>
  <c r="BH294" i="5"/>
  <c r="BG294" i="5"/>
  <c r="BE294" i="5"/>
  <c r="T294" i="5"/>
  <c r="R294" i="5"/>
  <c r="P294" i="5"/>
  <c r="BI293" i="5"/>
  <c r="BH293" i="5"/>
  <c r="BG293" i="5"/>
  <c r="BE293" i="5"/>
  <c r="T293" i="5"/>
  <c r="R293" i="5"/>
  <c r="P293" i="5"/>
  <c r="BI292" i="5"/>
  <c r="BH292" i="5"/>
  <c r="BG292" i="5"/>
  <c r="BE292" i="5"/>
  <c r="T292" i="5"/>
  <c r="R292" i="5"/>
  <c r="P292" i="5"/>
  <c r="BI291" i="5"/>
  <c r="BH291" i="5"/>
  <c r="BG291" i="5"/>
  <c r="BE291" i="5"/>
  <c r="T291" i="5"/>
  <c r="R291" i="5"/>
  <c r="P291" i="5"/>
  <c r="BI289" i="5"/>
  <c r="BH289" i="5"/>
  <c r="BG289" i="5"/>
  <c r="BE289" i="5"/>
  <c r="T289" i="5"/>
  <c r="R289" i="5"/>
  <c r="P289" i="5"/>
  <c r="BI288" i="5"/>
  <c r="BH288" i="5"/>
  <c r="BG288" i="5"/>
  <c r="BE288" i="5"/>
  <c r="T288" i="5"/>
  <c r="R288" i="5"/>
  <c r="P288" i="5"/>
  <c r="BI287" i="5"/>
  <c r="BH287" i="5"/>
  <c r="BG287" i="5"/>
  <c r="BE287" i="5"/>
  <c r="T287" i="5"/>
  <c r="R287" i="5"/>
  <c r="P287" i="5"/>
  <c r="BI286" i="5"/>
  <c r="BH286" i="5"/>
  <c r="BG286" i="5"/>
  <c r="BE286" i="5"/>
  <c r="T286" i="5"/>
  <c r="R286" i="5"/>
  <c r="P286" i="5"/>
  <c r="BI285" i="5"/>
  <c r="BH285" i="5"/>
  <c r="BG285" i="5"/>
  <c r="BE285" i="5"/>
  <c r="T285" i="5"/>
  <c r="R285" i="5"/>
  <c r="P285" i="5"/>
  <c r="BI284" i="5"/>
  <c r="BH284" i="5"/>
  <c r="BG284" i="5"/>
  <c r="BE284" i="5"/>
  <c r="T284" i="5"/>
  <c r="R284" i="5"/>
  <c r="P284" i="5"/>
  <c r="BI283" i="5"/>
  <c r="BH283" i="5"/>
  <c r="BG283" i="5"/>
  <c r="BE283" i="5"/>
  <c r="T283" i="5"/>
  <c r="R283" i="5"/>
  <c r="P283" i="5"/>
  <c r="BI282" i="5"/>
  <c r="BH282" i="5"/>
  <c r="BG282" i="5"/>
  <c r="BE282" i="5"/>
  <c r="T282" i="5"/>
  <c r="R282" i="5"/>
  <c r="P282" i="5"/>
  <c r="BI281" i="5"/>
  <c r="BH281" i="5"/>
  <c r="BG281" i="5"/>
  <c r="BE281" i="5"/>
  <c r="T281" i="5"/>
  <c r="R281" i="5"/>
  <c r="P281" i="5"/>
  <c r="BI280" i="5"/>
  <c r="BH280" i="5"/>
  <c r="BG280" i="5"/>
  <c r="BE280" i="5"/>
  <c r="T280" i="5"/>
  <c r="R280" i="5"/>
  <c r="P280" i="5"/>
  <c r="BI279" i="5"/>
  <c r="BH279" i="5"/>
  <c r="BG279" i="5"/>
  <c r="BE279" i="5"/>
  <c r="T279" i="5"/>
  <c r="R279" i="5"/>
  <c r="P279" i="5"/>
  <c r="BI277" i="5"/>
  <c r="BH277" i="5"/>
  <c r="BG277" i="5"/>
  <c r="BE277" i="5"/>
  <c r="T277" i="5"/>
  <c r="R277" i="5"/>
  <c r="P277" i="5"/>
  <c r="BI276" i="5"/>
  <c r="BH276" i="5"/>
  <c r="BG276" i="5"/>
  <c r="BE276" i="5"/>
  <c r="T276" i="5"/>
  <c r="R276" i="5"/>
  <c r="P276" i="5"/>
  <c r="BI275" i="5"/>
  <c r="BH275" i="5"/>
  <c r="BG275" i="5"/>
  <c r="BE275" i="5"/>
  <c r="T275" i="5"/>
  <c r="R275" i="5"/>
  <c r="P275" i="5"/>
  <c r="BI274" i="5"/>
  <c r="BH274" i="5"/>
  <c r="BG274" i="5"/>
  <c r="BE274" i="5"/>
  <c r="T274" i="5"/>
  <c r="R274" i="5"/>
  <c r="P274" i="5"/>
  <c r="BI273" i="5"/>
  <c r="BH273" i="5"/>
  <c r="BG273" i="5"/>
  <c r="BE273" i="5"/>
  <c r="T273" i="5"/>
  <c r="R273" i="5"/>
  <c r="P273" i="5"/>
  <c r="BI272" i="5"/>
  <c r="BH272" i="5"/>
  <c r="BG272" i="5"/>
  <c r="BE272" i="5"/>
  <c r="T272" i="5"/>
  <c r="R272" i="5"/>
  <c r="P272" i="5"/>
  <c r="BI271" i="5"/>
  <c r="BH271" i="5"/>
  <c r="BG271" i="5"/>
  <c r="BE271" i="5"/>
  <c r="T271" i="5"/>
  <c r="R271" i="5"/>
  <c r="P271" i="5"/>
  <c r="BI270" i="5"/>
  <c r="BH270" i="5"/>
  <c r="BG270" i="5"/>
  <c r="BE270" i="5"/>
  <c r="T270" i="5"/>
  <c r="R270" i="5"/>
  <c r="P270" i="5"/>
  <c r="BI269" i="5"/>
  <c r="BH269" i="5"/>
  <c r="BG269" i="5"/>
  <c r="BE269" i="5"/>
  <c r="T269" i="5"/>
  <c r="R269" i="5"/>
  <c r="P269" i="5"/>
  <c r="BI268" i="5"/>
  <c r="BH268" i="5"/>
  <c r="BG268" i="5"/>
  <c r="BE268" i="5"/>
  <c r="T268" i="5"/>
  <c r="R268" i="5"/>
  <c r="P268" i="5"/>
  <c r="BI267" i="5"/>
  <c r="BH267" i="5"/>
  <c r="BG267" i="5"/>
  <c r="BE267" i="5"/>
  <c r="T267" i="5"/>
  <c r="R267" i="5"/>
  <c r="P267" i="5"/>
  <c r="BI266" i="5"/>
  <c r="BH266" i="5"/>
  <c r="BG266" i="5"/>
  <c r="BE266" i="5"/>
  <c r="T266" i="5"/>
  <c r="R266" i="5"/>
  <c r="P266" i="5"/>
  <c r="BI265" i="5"/>
  <c r="BH265" i="5"/>
  <c r="BG265" i="5"/>
  <c r="BE265" i="5"/>
  <c r="T265" i="5"/>
  <c r="R265" i="5"/>
  <c r="P265" i="5"/>
  <c r="BI264" i="5"/>
  <c r="BH264" i="5"/>
  <c r="BG264" i="5"/>
  <c r="BE264" i="5"/>
  <c r="T264" i="5"/>
  <c r="R264" i="5"/>
  <c r="P264" i="5"/>
  <c r="BI263" i="5"/>
  <c r="BH263" i="5"/>
  <c r="BG263" i="5"/>
  <c r="BE263" i="5"/>
  <c r="T263" i="5"/>
  <c r="R263" i="5"/>
  <c r="P263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F124" i="5"/>
  <c r="E122" i="5"/>
  <c r="F89" i="5"/>
  <c r="E87" i="5"/>
  <c r="J24" i="5"/>
  <c r="E24" i="5"/>
  <c r="J23" i="5"/>
  <c r="J21" i="5"/>
  <c r="E21" i="5"/>
  <c r="J91" i="5"/>
  <c r="J20" i="5"/>
  <c r="J18" i="5"/>
  <c r="E18" i="5"/>
  <c r="J17" i="5"/>
  <c r="J15" i="5"/>
  <c r="E15" i="5"/>
  <c r="J14" i="5"/>
  <c r="J12" i="5"/>
  <c r="J124" i="5" s="1"/>
  <c r="E7" i="5"/>
  <c r="E120" i="5" s="1"/>
  <c r="J37" i="4"/>
  <c r="J36" i="4"/>
  <c r="AY97" i="1"/>
  <c r="J35" i="4"/>
  <c r="AX97" i="1"/>
  <c r="BI291" i="4"/>
  <c r="BH291" i="4"/>
  <c r="BG291" i="4"/>
  <c r="BE291" i="4"/>
  <c r="T291" i="4"/>
  <c r="T290" i="4"/>
  <c r="R291" i="4"/>
  <c r="R290" i="4"/>
  <c r="P291" i="4"/>
  <c r="P290" i="4"/>
  <c r="BI289" i="4"/>
  <c r="BH289" i="4"/>
  <c r="BG289" i="4"/>
  <c r="BE289" i="4"/>
  <c r="T289" i="4"/>
  <c r="R289" i="4"/>
  <c r="P289" i="4"/>
  <c r="BI288" i="4"/>
  <c r="BH288" i="4"/>
  <c r="BG288" i="4"/>
  <c r="BE288" i="4"/>
  <c r="T288" i="4"/>
  <c r="R288" i="4"/>
  <c r="P288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1" i="4"/>
  <c r="BH171" i="4"/>
  <c r="BG171" i="4"/>
  <c r="BE171" i="4"/>
  <c r="T171" i="4"/>
  <c r="T170" i="4"/>
  <c r="R171" i="4"/>
  <c r="R170" i="4" s="1"/>
  <c r="P171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T146" i="4" s="1"/>
  <c r="R147" i="4"/>
  <c r="R146" i="4"/>
  <c r="P147" i="4"/>
  <c r="P146" i="4" s="1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F125" i="4"/>
  <c r="E123" i="4"/>
  <c r="F89" i="4"/>
  <c r="E87" i="4"/>
  <c r="J24" i="4"/>
  <c r="E24" i="4"/>
  <c r="J23" i="4"/>
  <c r="J21" i="4"/>
  <c r="E21" i="4"/>
  <c r="J127" i="4" s="1"/>
  <c r="J20" i="4"/>
  <c r="J18" i="4"/>
  <c r="E18" i="4"/>
  <c r="J17" i="4"/>
  <c r="J15" i="4"/>
  <c r="E15" i="4"/>
  <c r="J14" i="4"/>
  <c r="J12" i="4"/>
  <c r="J89" i="4"/>
  <c r="E7" i="4"/>
  <c r="E85" i="4" s="1"/>
  <c r="J37" i="3"/>
  <c r="J36" i="3"/>
  <c r="AY96" i="1" s="1"/>
  <c r="J35" i="3"/>
  <c r="AX96" i="1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0" i="3"/>
  <c r="BH140" i="3"/>
  <c r="BG140" i="3"/>
  <c r="BE140" i="3"/>
  <c r="T140" i="3"/>
  <c r="T139" i="3" s="1"/>
  <c r="R140" i="3"/>
  <c r="R139" i="3"/>
  <c r="P140" i="3"/>
  <c r="P139" i="3" s="1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F122" i="3"/>
  <c r="E120" i="3"/>
  <c r="F89" i="3"/>
  <c r="E87" i="3"/>
  <c r="J24" i="3"/>
  <c r="E24" i="3"/>
  <c r="J23" i="3"/>
  <c r="J21" i="3"/>
  <c r="E21" i="3"/>
  <c r="J124" i="3" s="1"/>
  <c r="J20" i="3"/>
  <c r="J18" i="3"/>
  <c r="E18" i="3"/>
  <c r="J17" i="3"/>
  <c r="J15" i="3"/>
  <c r="E15" i="3"/>
  <c r="J14" i="3"/>
  <c r="J12" i="3"/>
  <c r="J122" i="3" s="1"/>
  <c r="E7" i="3"/>
  <c r="E118" i="3" s="1"/>
  <c r="J37" i="2"/>
  <c r="J36" i="2"/>
  <c r="AY95" i="1"/>
  <c r="J35" i="2"/>
  <c r="AX95" i="1" s="1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T336" i="2"/>
  <c r="R337" i="2"/>
  <c r="R336" i="2" s="1"/>
  <c r="P337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6" i="2"/>
  <c r="BH226" i="2"/>
  <c r="BG226" i="2"/>
  <c r="BE226" i="2"/>
  <c r="T226" i="2"/>
  <c r="T225" i="2"/>
  <c r="R226" i="2"/>
  <c r="R225" i="2" s="1"/>
  <c r="P226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T169" i="2" s="1"/>
  <c r="R170" i="2"/>
  <c r="R169" i="2"/>
  <c r="P170" i="2"/>
  <c r="P169" i="2" s="1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E138" i="2"/>
  <c r="F89" i="2"/>
  <c r="E87" i="2"/>
  <c r="J24" i="2"/>
  <c r="E24" i="2"/>
  <c r="J23" i="2"/>
  <c r="J21" i="2"/>
  <c r="E21" i="2"/>
  <c r="J20" i="2"/>
  <c r="J18" i="2"/>
  <c r="E18" i="2"/>
  <c r="J15" i="2"/>
  <c r="E15" i="2"/>
  <c r="J14" i="2"/>
  <c r="J89" i="2"/>
  <c r="E7" i="2"/>
  <c r="E136" i="2" s="1"/>
  <c r="AM89" i="1"/>
  <c r="AM87" i="1"/>
  <c r="L85" i="1"/>
  <c r="L84" i="1"/>
  <c r="J332" i="2"/>
  <c r="BK319" i="2"/>
  <c r="BK314" i="2"/>
  <c r="BK309" i="2"/>
  <c r="BK305" i="2"/>
  <c r="BK299" i="2"/>
  <c r="J292" i="2"/>
  <c r="BK282" i="2"/>
  <c r="J277" i="2"/>
  <c r="BK272" i="2"/>
  <c r="J263" i="2"/>
  <c r="J254" i="2"/>
  <c r="J243" i="2"/>
  <c r="J236" i="2"/>
  <c r="BK231" i="2"/>
  <c r="BK217" i="2"/>
  <c r="BK212" i="2"/>
  <c r="J195" i="2"/>
  <c r="J184" i="2"/>
  <c r="J172" i="2"/>
  <c r="J164" i="2"/>
  <c r="J154" i="2"/>
  <c r="BK344" i="2"/>
  <c r="J331" i="2"/>
  <c r="J329" i="2"/>
  <c r="J326" i="2"/>
  <c r="J324" i="2"/>
  <c r="J319" i="2"/>
  <c r="J309" i="2"/>
  <c r="BK304" i="2"/>
  <c r="BK300" i="2"/>
  <c r="BK294" i="2"/>
  <c r="J284" i="2"/>
  <c r="J279" i="2"/>
  <c r="BK270" i="2"/>
  <c r="J266" i="2"/>
  <c r="J260" i="2"/>
  <c r="J251" i="2"/>
  <c r="BK242" i="2"/>
  <c r="J238" i="2"/>
  <c r="BK232" i="2"/>
  <c r="BK219" i="2"/>
  <c r="J209" i="2"/>
  <c r="J202" i="2"/>
  <c r="J197" i="2"/>
  <c r="BK184" i="2"/>
  <c r="BK175" i="2"/>
  <c r="BK165" i="2"/>
  <c r="BK155" i="2"/>
  <c r="J344" i="2"/>
  <c r="J340" i="2"/>
  <c r="BK335" i="2"/>
  <c r="BK226" i="2"/>
  <c r="J221" i="2"/>
  <c r="J215" i="2"/>
  <c r="J212" i="2"/>
  <c r="BK203" i="2"/>
  <c r="J199" i="2"/>
  <c r="BK189" i="2"/>
  <c r="J185" i="2"/>
  <c r="J177" i="2"/>
  <c r="BK154" i="2"/>
  <c r="J149" i="2"/>
  <c r="J317" i="2"/>
  <c r="J306" i="2"/>
  <c r="J299" i="2"/>
  <c r="BK291" i="2"/>
  <c r="BK284" i="2"/>
  <c r="BK279" i="2"/>
  <c r="J275" i="2"/>
  <c r="BK266" i="2"/>
  <c r="J259" i="2"/>
  <c r="BK251" i="2"/>
  <c r="J246" i="2"/>
  <c r="BK236" i="2"/>
  <c r="BK222" i="2"/>
  <c r="J217" i="2"/>
  <c r="J208" i="2"/>
  <c r="J200" i="2"/>
  <c r="J193" i="2"/>
  <c r="BK182" i="2"/>
  <c r="J175" i="2"/>
  <c r="BK170" i="2"/>
  <c r="J161" i="2"/>
  <c r="BK149" i="2"/>
  <c r="J223" i="3"/>
  <c r="J215" i="3"/>
  <c r="BK208" i="3"/>
  <c r="BK204" i="3"/>
  <c r="J202" i="3"/>
  <c r="J201" i="3"/>
  <c r="J200" i="3"/>
  <c r="BK198" i="3"/>
  <c r="J196" i="3"/>
  <c r="J194" i="3"/>
  <c r="J193" i="3"/>
  <c r="BK188" i="3"/>
  <c r="BK184" i="3"/>
  <c r="J183" i="3"/>
  <c r="J182" i="3"/>
  <c r="J177" i="3"/>
  <c r="J176" i="3"/>
  <c r="J172" i="3"/>
  <c r="J171" i="3"/>
  <c r="BK169" i="3"/>
  <c r="J163" i="3"/>
  <c r="J152" i="3"/>
  <c r="BK136" i="3"/>
  <c r="BK131" i="3"/>
  <c r="J213" i="3"/>
  <c r="BK201" i="3"/>
  <c r="J192" i="3"/>
  <c r="J178" i="3"/>
  <c r="J165" i="3"/>
  <c r="BK153" i="3"/>
  <c r="J145" i="3"/>
  <c r="J132" i="3"/>
  <c r="BK223" i="3"/>
  <c r="BK219" i="3"/>
  <c r="J207" i="3"/>
  <c r="BK200" i="3"/>
  <c r="J191" i="3"/>
  <c r="BK183" i="3"/>
  <c r="BK177" i="3"/>
  <c r="BK171" i="3"/>
  <c r="BK162" i="3"/>
  <c r="J150" i="3"/>
  <c r="BK137" i="3"/>
  <c r="J216" i="3"/>
  <c r="J208" i="3"/>
  <c r="BK192" i="3"/>
  <c r="J188" i="3"/>
  <c r="J181" i="3"/>
  <c r="BK163" i="3"/>
  <c r="BK157" i="3"/>
  <c r="J151" i="3"/>
  <c r="J144" i="3"/>
  <c r="J134" i="3"/>
  <c r="J289" i="4"/>
  <c r="BK285" i="4"/>
  <c r="BK278" i="4"/>
  <c r="J269" i="4"/>
  <c r="BK257" i="4"/>
  <c r="BK252" i="4"/>
  <c r="BK245" i="4"/>
  <c r="BK235" i="4"/>
  <c r="J217" i="4"/>
  <c r="BK209" i="4"/>
  <c r="BK203" i="4"/>
  <c r="J196" i="4"/>
  <c r="BK180" i="4"/>
  <c r="J166" i="4"/>
  <c r="J161" i="4"/>
  <c r="BK151" i="4"/>
  <c r="BK137" i="4"/>
  <c r="J286" i="4"/>
  <c r="J270" i="4"/>
  <c r="J258" i="4"/>
  <c r="BK249" i="4"/>
  <c r="J244" i="4"/>
  <c r="BK233" i="4"/>
  <c r="BK226" i="4"/>
  <c r="BK217" i="4"/>
  <c r="J211" i="4"/>
  <c r="J195" i="4"/>
  <c r="J187" i="4"/>
  <c r="J181" i="4"/>
  <c r="BK174" i="4"/>
  <c r="BK163" i="4"/>
  <c r="J157" i="4"/>
  <c r="BK263" i="4"/>
  <c r="BK258" i="4"/>
  <c r="BK248" i="4"/>
  <c r="J243" i="4"/>
  <c r="J235" i="4"/>
  <c r="J228" i="4"/>
  <c r="BK224" i="4"/>
  <c r="J216" i="4"/>
  <c r="J209" i="4"/>
  <c r="BK206" i="4"/>
  <c r="J198" i="4"/>
  <c r="BK188" i="4"/>
  <c r="J175" i="4"/>
  <c r="J164" i="4"/>
  <c r="BK157" i="4"/>
  <c r="J149" i="4"/>
  <c r="J141" i="4"/>
  <c r="J287" i="4"/>
  <c r="J280" i="4"/>
  <c r="J264" i="4"/>
  <c r="BK254" i="4"/>
  <c r="BK242" i="4"/>
  <c r="J239" i="4"/>
  <c r="J233" i="4"/>
  <c r="BK223" i="4"/>
  <c r="BK216" i="4"/>
  <c r="BK204" i="4"/>
  <c r="J200" i="4"/>
  <c r="J188" i="4"/>
  <c r="BK181" i="4"/>
  <c r="BK177" i="4"/>
  <c r="BK167" i="4"/>
  <c r="BK159" i="4"/>
  <c r="BK147" i="4"/>
  <c r="BK142" i="4"/>
  <c r="J139" i="4"/>
  <c r="J342" i="5"/>
  <c r="J332" i="5"/>
  <c r="J322" i="5"/>
  <c r="J307" i="5"/>
  <c r="J297" i="5"/>
  <c r="J286" i="5"/>
  <c r="J283" i="5"/>
  <c r="J271" i="5"/>
  <c r="BK261" i="5"/>
  <c r="BK257" i="5"/>
  <c r="J253" i="5"/>
  <c r="BK236" i="5"/>
  <c r="J230" i="5"/>
  <c r="J223" i="5"/>
  <c r="BK216" i="5"/>
  <c r="J204" i="5"/>
  <c r="BK195" i="5"/>
  <c r="BK187" i="5"/>
  <c r="J181" i="5"/>
  <c r="BK176" i="5"/>
  <c r="J170" i="5"/>
  <c r="J163" i="5"/>
  <c r="J160" i="5"/>
  <c r="J156" i="5"/>
  <c r="J148" i="5"/>
  <c r="BK143" i="5"/>
  <c r="J139" i="5"/>
  <c r="BK340" i="5"/>
  <c r="J333" i="5"/>
  <c r="BK325" i="5"/>
  <c r="J313" i="5"/>
  <c r="BK305" i="5"/>
  <c r="BK299" i="5"/>
  <c r="BK291" i="5"/>
  <c r="BK277" i="5"/>
  <c r="BK272" i="5"/>
  <c r="BK265" i="5"/>
  <c r="BK260" i="5"/>
  <c r="BK252" i="5"/>
  <c r="J240" i="5"/>
  <c r="BK229" i="5"/>
  <c r="J222" i="5"/>
  <c r="BK214" i="5"/>
  <c r="J337" i="5"/>
  <c r="BK327" i="5"/>
  <c r="J314" i="5"/>
  <c r="J305" i="5"/>
  <c r="J303" i="5"/>
  <c r="BK263" i="5"/>
  <c r="J249" i="5"/>
  <c r="BK242" i="5"/>
  <c r="BK235" i="5"/>
  <c r="J225" i="5"/>
  <c r="BK215" i="5"/>
  <c r="BK211" i="5"/>
  <c r="BK205" i="5"/>
  <c r="J193" i="5"/>
  <c r="BK184" i="5"/>
  <c r="BK179" i="5"/>
  <c r="BK171" i="5"/>
  <c r="J168" i="5"/>
  <c r="J164" i="5"/>
  <c r="J158" i="5"/>
  <c r="BK152" i="5"/>
  <c r="J145" i="5"/>
  <c r="BK137" i="5"/>
  <c r="BK336" i="5"/>
  <c r="BK332" i="5"/>
  <c r="BK322" i="5"/>
  <c r="J319" i="5"/>
  <c r="BK312" i="5"/>
  <c r="J300" i="5"/>
  <c r="BK293" i="5"/>
  <c r="J277" i="5"/>
  <c r="J267" i="5"/>
  <c r="J259" i="5"/>
  <c r="BK248" i="5"/>
  <c r="J242" i="5"/>
  <c r="J235" i="5"/>
  <c r="J226" i="5"/>
  <c r="BK212" i="5"/>
  <c r="J208" i="5"/>
  <c r="BK200" i="5"/>
  <c r="BK190" i="5"/>
  <c r="BK185" i="5"/>
  <c r="J176" i="5"/>
  <c r="J173" i="5"/>
  <c r="BK166" i="5"/>
  <c r="BK161" i="5"/>
  <c r="J151" i="5"/>
  <c r="BK141" i="5"/>
  <c r="BK136" i="5"/>
  <c r="J146" i="6"/>
  <c r="J138" i="6"/>
  <c r="BK133" i="6"/>
  <c r="J129" i="6"/>
  <c r="BK124" i="6"/>
  <c r="J149" i="6"/>
  <c r="J140" i="6"/>
  <c r="J133" i="6"/>
  <c r="BK128" i="6"/>
  <c r="BK122" i="6"/>
  <c r="BK135" i="6"/>
  <c r="BK123" i="6"/>
  <c r="J148" i="6"/>
  <c r="J144" i="6"/>
  <c r="J141" i="6"/>
  <c r="BK137" i="6"/>
  <c r="BK129" i="6"/>
  <c r="J121" i="6"/>
  <c r="BK332" i="2"/>
  <c r="BK318" i="2"/>
  <c r="J312" i="2"/>
  <c r="BK308" i="2"/>
  <c r="J304" i="2"/>
  <c r="J298" i="2"/>
  <c r="J294" i="2"/>
  <c r="J289" i="2"/>
  <c r="BK275" i="2"/>
  <c r="BK269" i="2"/>
  <c r="BK265" i="2"/>
  <c r="BK256" i="2"/>
  <c r="BK247" i="2"/>
  <c r="BK238" i="2"/>
  <c r="J232" i="2"/>
  <c r="BK221" i="2"/>
  <c r="BK213" i="2"/>
  <c r="J198" i="2"/>
  <c r="BK185" i="2"/>
  <c r="J176" i="2"/>
  <c r="BK167" i="2"/>
  <c r="J156" i="2"/>
  <c r="BK150" i="2"/>
  <c r="BK340" i="2"/>
  <c r="BK329" i="2"/>
  <c r="BK326" i="2"/>
  <c r="BK322" i="2"/>
  <c r="BK312" i="2"/>
  <c r="J303" i="2"/>
  <c r="BK298" i="2"/>
  <c r="J295" i="2"/>
  <c r="BK286" i="2"/>
  <c r="J281" i="2"/>
  <c r="J276" i="2"/>
  <c r="J269" i="2"/>
  <c r="J265" i="2"/>
  <c r="BK259" i="2"/>
  <c r="J250" i="2"/>
  <c r="BK241" i="2"/>
  <c r="BK235" i="2"/>
  <c r="BK230" i="2"/>
  <c r="BK218" i="2"/>
  <c r="BK206" i="2"/>
  <c r="BK198" i="2"/>
  <c r="J187" i="2"/>
  <c r="BK179" i="2"/>
  <c r="J167" i="2"/>
  <c r="BK157" i="2"/>
  <c r="J152" i="2"/>
  <c r="J341" i="2"/>
  <c r="J337" i="2"/>
  <c r="J231" i="2"/>
  <c r="J222" i="2"/>
  <c r="BK216" i="2"/>
  <c r="BK208" i="2"/>
  <c r="BK205" i="2"/>
  <c r="J196" i="2"/>
  <c r="BK193" i="2"/>
  <c r="J188" i="2"/>
  <c r="BK181" i="2"/>
  <c r="BK158" i="2"/>
  <c r="J151" i="2"/>
  <c r="BK331" i="2"/>
  <c r="BK313" i="2"/>
  <c r="BK302" i="2"/>
  <c r="BK292" i="2"/>
  <c r="J286" i="2"/>
  <c r="BK278" i="2"/>
  <c r="BK271" i="2"/>
  <c r="J264" i="2"/>
  <c r="J257" i="2"/>
  <c r="J248" i="2"/>
  <c r="J241" i="2"/>
  <c r="J235" i="2"/>
  <c r="J223" i="2"/>
  <c r="J218" i="2"/>
  <c r="BK210" i="2"/>
  <c r="BK202" i="2"/>
  <c r="BK196" i="2"/>
  <c r="BK188" i="2"/>
  <c r="J180" i="2"/>
  <c r="BK174" i="2"/>
  <c r="J166" i="2"/>
  <c r="BK159" i="2"/>
  <c r="BK225" i="3"/>
  <c r="J219" i="3"/>
  <c r="BK212" i="3"/>
  <c r="BK207" i="3"/>
  <c r="BK167" i="3"/>
  <c r="BK158" i="3"/>
  <c r="BK146" i="3"/>
  <c r="BK134" i="3"/>
  <c r="J217" i="3"/>
  <c r="J212" i="3"/>
  <c r="J204" i="3"/>
  <c r="BK196" i="3"/>
  <c r="BK185" i="3"/>
  <c r="BK174" i="3"/>
  <c r="J162" i="3"/>
  <c r="BK155" i="3"/>
  <c r="BK149" i="3"/>
  <c r="J143" i="3"/>
  <c r="J225" i="3"/>
  <c r="BK220" i="3"/>
  <c r="J206" i="3"/>
  <c r="BK199" i="3"/>
  <c r="J189" i="3"/>
  <c r="BK181" i="3"/>
  <c r="BK176" i="3"/>
  <c r="BK170" i="3"/>
  <c r="J156" i="3"/>
  <c r="J148" i="3"/>
  <c r="BK140" i="3"/>
  <c r="BK211" i="3"/>
  <c r="J203" i="3"/>
  <c r="J190" i="3"/>
  <c r="J185" i="3"/>
  <c r="BK165" i="3"/>
  <c r="J161" i="3"/>
  <c r="J149" i="3"/>
  <c r="J137" i="3"/>
  <c r="J291" i="4"/>
  <c r="BK287" i="4"/>
  <c r="J283" i="4"/>
  <c r="BK275" i="4"/>
  <c r="J272" i="4"/>
  <c r="J259" i="4"/>
  <c r="J254" i="4"/>
  <c r="J249" i="4"/>
  <c r="J237" i="4"/>
  <c r="BK218" i="4"/>
  <c r="BK210" i="4"/>
  <c r="J204" i="4"/>
  <c r="BK197" i="4"/>
  <c r="J190" i="4"/>
  <c r="BK175" i="4"/>
  <c r="J163" i="4"/>
  <c r="BK154" i="4"/>
  <c r="J142" i="4"/>
  <c r="BK136" i="4"/>
  <c r="BK283" i="4"/>
  <c r="BK269" i="4"/>
  <c r="BK261" i="4"/>
  <c r="BK250" i="4"/>
  <c r="J240" i="4"/>
  <c r="J231" i="4"/>
  <c r="J220" i="4"/>
  <c r="BK214" i="4"/>
  <c r="BK205" i="4"/>
  <c r="J193" i="4"/>
  <c r="J185" i="4"/>
  <c r="J176" i="4"/>
  <c r="J165" i="4"/>
  <c r="BK160" i="4"/>
  <c r="J266" i="4"/>
  <c r="BK260" i="4"/>
  <c r="J252" i="4"/>
  <c r="BK244" i="4"/>
  <c r="J236" i="4"/>
  <c r="J229" i="4"/>
  <c r="J223" i="4"/>
  <c r="J215" i="4"/>
  <c r="BK207" i="4"/>
  <c r="BK201" i="4"/>
  <c r="J192" i="4"/>
  <c r="J183" i="4"/>
  <c r="J159" i="4"/>
  <c r="J154" i="4"/>
  <c r="J150" i="4"/>
  <c r="J144" i="4"/>
  <c r="J137" i="4"/>
  <c r="J285" i="4"/>
  <c r="BK272" i="4"/>
  <c r="J263" i="4"/>
  <c r="J260" i="4"/>
  <c r="J248" i="4"/>
  <c r="BK241" i="4"/>
  <c r="BK237" i="4"/>
  <c r="BK231" i="4"/>
  <c r="J225" i="4"/>
  <c r="J218" i="4"/>
  <c r="J210" i="4"/>
  <c r="J201" i="4"/>
  <c r="BK192" i="4"/>
  <c r="BK187" i="4"/>
  <c r="BK184" i="4"/>
  <c r="J178" i="4"/>
  <c r="BK169" i="4"/>
  <c r="BK164" i="4"/>
  <c r="BK149" i="4"/>
  <c r="J143" i="4"/>
  <c r="BK138" i="4"/>
  <c r="BK341" i="5"/>
  <c r="BK339" i="5"/>
  <c r="BK324" i="5"/>
  <c r="BK309" i="5"/>
  <c r="BK303" i="5"/>
  <c r="J293" i="5"/>
  <c r="J282" i="5"/>
  <c r="BK270" i="5"/>
  <c r="J260" i="5"/>
  <c r="BK254" i="5"/>
  <c r="BK240" i="5"/>
  <c r="BK233" i="5"/>
  <c r="J227" i="5"/>
  <c r="BK219" i="5"/>
  <c r="BK199" i="5"/>
  <c r="BK188" i="5"/>
  <c r="BK183" i="5"/>
  <c r="BK177" i="5"/>
  <c r="BK173" i="5"/>
  <c r="BK167" i="5"/>
  <c r="J157" i="5"/>
  <c r="J149" i="5"/>
  <c r="BK146" i="5"/>
  <c r="BK142" i="5"/>
  <c r="BK138" i="5"/>
  <c r="J338" i="5"/>
  <c r="BK329" i="5"/>
  <c r="BK323" i="5"/>
  <c r="J316" i="5"/>
  <c r="J306" i="5"/>
  <c r="BK301" i="5"/>
  <c r="BK289" i="5"/>
  <c r="BK279" i="5"/>
  <c r="BK273" i="5"/>
  <c r="J268" i="5"/>
  <c r="BK262" i="5"/>
  <c r="J255" i="5"/>
  <c r="J243" i="5"/>
  <c r="J239" i="5"/>
  <c r="BK225" i="5"/>
  <c r="BK217" i="5"/>
  <c r="J209" i="5"/>
  <c r="J335" i="5"/>
  <c r="BK326" i="5"/>
  <c r="BK313" i="5"/>
  <c r="J301" i="5"/>
  <c r="BK295" i="5"/>
  <c r="J288" i="5"/>
  <c r="BK286" i="5"/>
  <c r="BK283" i="5"/>
  <c r="J274" i="5"/>
  <c r="J273" i="5"/>
  <c r="BK268" i="5"/>
  <c r="J261" i="5"/>
  <c r="J252" i="5"/>
  <c r="J244" i="5"/>
  <c r="J238" i="5"/>
  <c r="BK230" i="5"/>
  <c r="J219" i="5"/>
  <c r="BK213" i="5"/>
  <c r="J207" i="5"/>
  <c r="BK204" i="5"/>
  <c r="BK192" i="5"/>
  <c r="J186" i="5"/>
  <c r="J182" i="5"/>
  <c r="BK172" i="5"/>
  <c r="J167" i="5"/>
  <c r="BK160" i="5"/>
  <c r="BK155" i="5"/>
  <c r="BK151" i="5"/>
  <c r="J144" i="5"/>
  <c r="BK133" i="5"/>
  <c r="BK335" i="5"/>
  <c r="J325" i="5"/>
  <c r="J321" i="5"/>
  <c r="J318" i="5"/>
  <c r="J309" i="5"/>
  <c r="BK297" i="5"/>
  <c r="BK292" i="5"/>
  <c r="BK287" i="5"/>
  <c r="BK276" i="5"/>
  <c r="J266" i="5"/>
  <c r="BK255" i="5"/>
  <c r="J246" i="5"/>
  <c r="J236" i="5"/>
  <c r="BK227" i="5"/>
  <c r="J217" i="5"/>
  <c r="BK209" i="5"/>
  <c r="BK196" i="5"/>
  <c r="BK189" i="5"/>
  <c r="BK182" i="5"/>
  <c r="J175" i="5"/>
  <c r="J171" i="5"/>
  <c r="BK163" i="5"/>
  <c r="J153" i="5"/>
  <c r="J146" i="5"/>
  <c r="BK140" i="5"/>
  <c r="J134" i="5"/>
  <c r="BK148" i="6"/>
  <c r="J139" i="6"/>
  <c r="BK130" i="6"/>
  <c r="BK126" i="6"/>
  <c r="J122" i="6"/>
  <c r="J142" i="6"/>
  <c r="J135" i="6"/>
  <c r="J130" i="6"/>
  <c r="BK147" i="6"/>
  <c r="J131" i="6"/>
  <c r="BK150" i="6"/>
  <c r="J147" i="6"/>
  <c r="J143" i="6"/>
  <c r="BK140" i="6"/>
  <c r="J136" i="6"/>
  <c r="J124" i="6"/>
  <c r="BK325" i="2"/>
  <c r="BK317" i="2"/>
  <c r="J313" i="2"/>
  <c r="J307" i="2"/>
  <c r="BK303" i="2"/>
  <c r="BK293" i="2"/>
  <c r="J288" i="2"/>
  <c r="J280" i="2"/>
  <c r="J273" i="2"/>
  <c r="J268" i="2"/>
  <c r="BK260" i="2"/>
  <c r="BK250" i="2"/>
  <c r="J242" i="2"/>
  <c r="BK234" i="2"/>
  <c r="J226" i="2"/>
  <c r="J214" i="2"/>
  <c r="BK211" i="2"/>
  <c r="BK190" i="2"/>
  <c r="J181" i="2"/>
  <c r="J174" i="2"/>
  <c r="BK168" i="2"/>
  <c r="J162" i="2"/>
  <c r="BK153" i="2"/>
  <c r="J343" i="2"/>
  <c r="BK330" i="2"/>
  <c r="BK327" i="2"/>
  <c r="J325" i="2"/>
  <c r="J322" i="2"/>
  <c r="J318" i="2"/>
  <c r="J308" i="2"/>
  <c r="J302" i="2"/>
  <c r="J297" i="2"/>
  <c r="J293" i="2"/>
  <c r="BK285" i="2"/>
  <c r="BK280" i="2"/>
  <c r="BK273" i="2"/>
  <c r="J267" i="2"/>
  <c r="BK261" i="2"/>
  <c r="BK253" i="2"/>
  <c r="BK246" i="2"/>
  <c r="J240" i="2"/>
  <c r="BK237" i="2"/>
  <c r="BK224" i="2"/>
  <c r="J210" i="2"/>
  <c r="J204" i="2"/>
  <c r="BK199" i="2"/>
  <c r="BK186" i="2"/>
  <c r="BK178" i="2"/>
  <c r="J170" i="2"/>
  <c r="J159" i="2"/>
  <c r="J153" i="2"/>
  <c r="BK343" i="2"/>
  <c r="BK337" i="2"/>
  <c r="J335" i="2"/>
  <c r="BK223" i="2"/>
  <c r="BK220" i="2"/>
  <c r="BK214" i="2"/>
  <c r="J207" i="2"/>
  <c r="BK201" i="2"/>
  <c r="BK195" i="2"/>
  <c r="BK192" i="2"/>
  <c r="J183" i="2"/>
  <c r="J168" i="2"/>
  <c r="BK152" i="2"/>
  <c r="BK334" i="2"/>
  <c r="J315" i="2"/>
  <c r="J305" i="2"/>
  <c r="BK297" i="2"/>
  <c r="J285" i="2"/>
  <c r="J282" i="2"/>
  <c r="BK276" i="2"/>
  <c r="J270" i="2"/>
  <c r="BK263" i="2"/>
  <c r="BK254" i="2"/>
  <c r="J245" i="2"/>
  <c r="J239" i="2"/>
  <c r="J224" i="2"/>
  <c r="J220" i="2"/>
  <c r="J216" i="2"/>
  <c r="J203" i="2"/>
  <c r="J194" i="2"/>
  <c r="BK187" i="2"/>
  <c r="J178" i="2"/>
  <c r="BK172" i="2"/>
  <c r="BK162" i="2"/>
  <c r="J158" i="2"/>
  <c r="BK222" i="3"/>
  <c r="BK217" i="3"/>
  <c r="J209" i="3"/>
  <c r="J205" i="3"/>
  <c r="J168" i="3"/>
  <c r="BK161" i="3"/>
  <c r="J153" i="3"/>
  <c r="J140" i="3"/>
  <c r="J133" i="3"/>
  <c r="BK216" i="3"/>
  <c r="J211" i="3"/>
  <c r="BK202" i="3"/>
  <c r="BK193" i="3"/>
  <c r="J184" i="3"/>
  <c r="J173" i="3"/>
  <c r="J157" i="3"/>
  <c r="BK151" i="3"/>
  <c r="J146" i="3"/>
  <c r="J138" i="3"/>
  <c r="J131" i="3"/>
  <c r="J222" i="3"/>
  <c r="J218" i="3"/>
  <c r="BK195" i="3"/>
  <c r="BK190" i="3"/>
  <c r="J186" i="3"/>
  <c r="BK178" i="3"/>
  <c r="BK173" i="3"/>
  <c r="BK168" i="3"/>
  <c r="J155" i="3"/>
  <c r="BK143" i="3"/>
  <c r="BK133" i="3"/>
  <c r="BK210" i="3"/>
  <c r="J195" i="3"/>
  <c r="BK189" i="3"/>
  <c r="BK182" i="3"/>
  <c r="BK164" i="3"/>
  <c r="J158" i="3"/>
  <c r="BK152" i="3"/>
  <c r="J147" i="3"/>
  <c r="J135" i="3"/>
  <c r="BK289" i="4"/>
  <c r="BK286" i="4"/>
  <c r="BK282" i="4"/>
  <c r="J274" i="4"/>
  <c r="BK266" i="4"/>
  <c r="BK256" i="4"/>
  <c r="J250" i="4"/>
  <c r="J241" i="4"/>
  <c r="J221" i="4"/>
  <c r="J214" i="4"/>
  <c r="J207" i="4"/>
  <c r="J202" i="4"/>
  <c r="BK193" i="4"/>
  <c r="J168" i="4"/>
  <c r="BK162" i="4"/>
  <c r="BK153" i="4"/>
  <c r="J147" i="4"/>
  <c r="BK139" i="4"/>
  <c r="BK134" i="4"/>
  <c r="J275" i="4"/>
  <c r="J265" i="4"/>
  <c r="BK251" i="4"/>
  <c r="J246" i="4"/>
  <c r="BK239" i="4"/>
  <c r="BK232" i="4"/>
  <c r="J224" i="4"/>
  <c r="BK215" i="4"/>
  <c r="J208" i="4"/>
  <c r="J194" i="4"/>
  <c r="J184" i="4"/>
  <c r="BK178" i="4"/>
  <c r="BK171" i="4"/>
  <c r="J162" i="4"/>
  <c r="J262" i="4"/>
  <c r="BK247" i="4"/>
  <c r="J242" i="4"/>
  <c r="J234" i="4"/>
  <c r="J226" i="4"/>
  <c r="BK221" i="4"/>
  <c r="BK212" i="4"/>
  <c r="J205" i="4"/>
  <c r="BK196" i="4"/>
  <c r="BK186" i="4"/>
  <c r="J174" i="4"/>
  <c r="J160" i="4"/>
  <c r="J153" i="4"/>
  <c r="J145" i="4"/>
  <c r="J138" i="4"/>
  <c r="J134" i="4"/>
  <c r="J281" i="4"/>
  <c r="BK271" i="4"/>
  <c r="BK262" i="4"/>
  <c r="J256" i="4"/>
  <c r="BK243" i="4"/>
  <c r="J238" i="4"/>
  <c r="J232" i="4"/>
  <c r="BK229" i="4"/>
  <c r="BK220" i="4"/>
  <c r="BK211" i="4"/>
  <c r="BK202" i="4"/>
  <c r="BK194" i="4"/>
  <c r="BK191" i="4"/>
  <c r="BK185" i="4"/>
  <c r="J180" i="4"/>
  <c r="J171" i="4"/>
  <c r="BK166" i="4"/>
  <c r="BK158" i="4"/>
  <c r="BK144" i="4"/>
  <c r="BK141" i="4"/>
  <c r="J136" i="4"/>
  <c r="J341" i="5"/>
  <c r="J330" i="5"/>
  <c r="J315" i="5"/>
  <c r="BK306" i="5"/>
  <c r="BK298" i="5"/>
  <c r="BK288" i="5"/>
  <c r="J284" i="5"/>
  <c r="BK275" i="5"/>
  <c r="J262" i="5"/>
  <c r="J258" i="5"/>
  <c r="J247" i="5"/>
  <c r="J237" i="5"/>
  <c r="J231" i="5"/>
  <c r="BK222" i="5"/>
  <c r="J213" i="5"/>
  <c r="J190" i="5"/>
  <c r="J184" i="5"/>
  <c r="BK178" i="5"/>
  <c r="BK174" i="5"/>
  <c r="BK168" i="5"/>
  <c r="J161" i="5"/>
  <c r="BK158" i="5"/>
  <c r="J154" i="5"/>
  <c r="J147" i="5"/>
  <c r="BK144" i="5"/>
  <c r="J140" i="5"/>
  <c r="J132" i="5"/>
  <c r="J334" i="5"/>
  <c r="J326" i="5"/>
  <c r="BK318" i="5"/>
  <c r="BK307" i="5"/>
  <c r="BK300" i="5"/>
  <c r="J295" i="5"/>
  <c r="BK280" i="5"/>
  <c r="J275" i="5"/>
  <c r="J269" i="5"/>
  <c r="BK264" i="5"/>
  <c r="BK258" i="5"/>
  <c r="BK251" i="5"/>
  <c r="BK241" i="5"/>
  <c r="J233" i="5"/>
  <c r="BK224" i="5"/>
  <c r="J216" i="5"/>
  <c r="J339" i="5"/>
  <c r="BK330" i="5"/>
  <c r="BK316" i="5"/>
  <c r="J312" i="5"/>
  <c r="J304" i="5"/>
  <c r="BK256" i="5"/>
  <c r="BK243" i="5"/>
  <c r="BK226" i="5"/>
  <c r="J218" i="5"/>
  <c r="J212" i="5"/>
  <c r="BK208" i="5"/>
  <c r="BK203" i="5"/>
  <c r="J196" i="5"/>
  <c r="BK191" i="5"/>
  <c r="J185" i="5"/>
  <c r="J180" i="5"/>
  <c r="J177" i="5"/>
  <c r="BK169" i="5"/>
  <c r="J165" i="5"/>
  <c r="BK159" i="5"/>
  <c r="BK153" i="5"/>
  <c r="BK148" i="5"/>
  <c r="J138" i="5"/>
  <c r="J135" i="5"/>
  <c r="BK337" i="5"/>
  <c r="J324" i="5"/>
  <c r="BK315" i="5"/>
  <c r="BK311" i="5"/>
  <c r="J294" i="5"/>
  <c r="J289" i="5"/>
  <c r="J281" i="5"/>
  <c r="J272" i="5"/>
  <c r="J264" i="5"/>
  <c r="J254" i="5"/>
  <c r="BK244" i="5"/>
  <c r="BK238" i="5"/>
  <c r="J228" i="5"/>
  <c r="BK218" i="5"/>
  <c r="J210" i="5"/>
  <c r="BK207" i="5"/>
  <c r="BK201" i="5"/>
  <c r="BK193" i="5"/>
  <c r="J188" i="5"/>
  <c r="BK181" i="5"/>
  <c r="J174" i="5"/>
  <c r="BK165" i="5"/>
  <c r="BK156" i="5"/>
  <c r="J152" i="5"/>
  <c r="J143" i="5"/>
  <c r="J137" i="5"/>
  <c r="J133" i="5"/>
  <c r="BK149" i="6"/>
  <c r="BK143" i="6"/>
  <c r="BK134" i="6"/>
  <c r="BK131" i="6"/>
  <c r="J127" i="6"/>
  <c r="BK121" i="6"/>
  <c r="BK141" i="6"/>
  <c r="BK136" i="6"/>
  <c r="BK132" i="6"/>
  <c r="J125" i="6"/>
  <c r="BK146" i="6"/>
  <c r="BK127" i="6"/>
  <c r="J151" i="6"/>
  <c r="J145" i="6"/>
  <c r="BK142" i="6"/>
  <c r="BK139" i="6"/>
  <c r="BK125" i="6"/>
  <c r="J334" i="2"/>
  <c r="BK315" i="2"/>
  <c r="J311" i="2"/>
  <c r="BK306" i="2"/>
  <c r="J300" i="2"/>
  <c r="J296" i="2"/>
  <c r="J291" i="2"/>
  <c r="BK281" i="2"/>
  <c r="J271" i="2"/>
  <c r="BK267" i="2"/>
  <c r="BK257" i="2"/>
  <c r="BK248" i="2"/>
  <c r="BK245" i="2"/>
  <c r="J237" i="2"/>
  <c r="BK229" i="2"/>
  <c r="BK215" i="2"/>
  <c r="BK204" i="2"/>
  <c r="J189" i="2"/>
  <c r="BK180" i="2"/>
  <c r="BK173" i="2"/>
  <c r="J165" i="2"/>
  <c r="BK161" i="2"/>
  <c r="BK151" i="2"/>
  <c r="BK341" i="2"/>
  <c r="J330" i="2"/>
  <c r="J327" i="2"/>
  <c r="BK324" i="2"/>
  <c r="BK321" i="2"/>
  <c r="J314" i="2"/>
  <c r="BK307" i="2"/>
  <c r="BK301" i="2"/>
  <c r="BK296" i="2"/>
  <c r="BK288" i="2"/>
  <c r="J283" i="2"/>
  <c r="J278" i="2"/>
  <c r="J272" i="2"/>
  <c r="BK264" i="2"/>
  <c r="J256" i="2"/>
  <c r="BK243" i="2"/>
  <c r="BK239" i="2"/>
  <c r="J234" i="2"/>
  <c r="J229" i="2"/>
  <c r="J211" i="2"/>
  <c r="BK207" i="2"/>
  <c r="J201" i="2"/>
  <c r="J190" i="2"/>
  <c r="J182" i="2"/>
  <c r="BK176" i="2"/>
  <c r="BK166" i="2"/>
  <c r="BK156" i="2"/>
  <c r="AS94" i="1"/>
  <c r="BK209" i="2"/>
  <c r="J206" i="2"/>
  <c r="BK200" i="2"/>
  <c r="BK194" i="2"/>
  <c r="J186" i="2"/>
  <c r="J179" i="2"/>
  <c r="J157" i="2"/>
  <c r="J150" i="2"/>
  <c r="J321" i="2"/>
  <c r="BK311" i="2"/>
  <c r="J301" i="2"/>
  <c r="BK295" i="2"/>
  <c r="BK289" i="2"/>
  <c r="BK283" i="2"/>
  <c r="BK277" i="2"/>
  <c r="BK268" i="2"/>
  <c r="J261" i="2"/>
  <c r="J253" i="2"/>
  <c r="J247" i="2"/>
  <c r="BK240" i="2"/>
  <c r="J230" i="2"/>
  <c r="J219" i="2"/>
  <c r="J213" i="2"/>
  <c r="J205" i="2"/>
  <c r="BK197" i="2"/>
  <c r="J192" i="2"/>
  <c r="BK183" i="2"/>
  <c r="BK177" i="2"/>
  <c r="J173" i="2"/>
  <c r="BK164" i="2"/>
  <c r="J155" i="2"/>
  <c r="BK224" i="3"/>
  <c r="BK218" i="3"/>
  <c r="J210" i="3"/>
  <c r="BK206" i="3"/>
  <c r="J170" i="3"/>
  <c r="J164" i="3"/>
  <c r="BK154" i="3"/>
  <c r="BK147" i="3"/>
  <c r="BK132" i="3"/>
  <c r="BK215" i="3"/>
  <c r="BK205" i="3"/>
  <c r="J198" i="3"/>
  <c r="J187" i="3"/>
  <c r="BK180" i="3"/>
  <c r="J167" i="3"/>
  <c r="BK156" i="3"/>
  <c r="BK150" i="3"/>
  <c r="BK144" i="3"/>
  <c r="J136" i="3"/>
  <c r="J224" i="3"/>
  <c r="J220" i="3"/>
  <c r="BK213" i="3"/>
  <c r="BK203" i="3"/>
  <c r="BK194" i="3"/>
  <c r="BK187" i="3"/>
  <c r="J180" i="3"/>
  <c r="J174" i="3"/>
  <c r="J169" i="3"/>
  <c r="BK160" i="3"/>
  <c r="BK145" i="3"/>
  <c r="BK135" i="3"/>
  <c r="BK209" i="3"/>
  <c r="J199" i="3"/>
  <c r="BK191" i="3"/>
  <c r="BK186" i="3"/>
  <c r="BK172" i="3"/>
  <c r="J160" i="3"/>
  <c r="J154" i="3"/>
  <c r="BK148" i="3"/>
  <c r="BK138" i="3"/>
  <c r="BK291" i="4"/>
  <c r="BK288" i="4"/>
  <c r="BK284" i="4"/>
  <c r="J276" i="4"/>
  <c r="BK273" i="4"/>
  <c r="BK264" i="4"/>
  <c r="J255" i="4"/>
  <c r="J247" i="4"/>
  <c r="BK222" i="4"/>
  <c r="BK213" i="4"/>
  <c r="J206" i="4"/>
  <c r="BK198" i="4"/>
  <c r="J191" i="4"/>
  <c r="BK179" i="4"/>
  <c r="BK165" i="4"/>
  <c r="J155" i="4"/>
  <c r="BK150" i="4"/>
  <c r="BK140" i="4"/>
  <c r="BK135" i="4"/>
  <c r="BK277" i="4"/>
  <c r="J267" i="4"/>
  <c r="J257" i="4"/>
  <c r="J245" i="4"/>
  <c r="BK236" i="4"/>
  <c r="BK228" i="4"/>
  <c r="J219" i="4"/>
  <c r="J213" i="4"/>
  <c r="J197" i="4"/>
  <c r="J189" i="4"/>
  <c r="BK183" i="4"/>
  <c r="J177" i="4"/>
  <c r="J169" i="4"/>
  <c r="BK155" i="4"/>
  <c r="J288" i="4"/>
  <c r="J284" i="4"/>
  <c r="BK281" i="4"/>
  <c r="BK280" i="4"/>
  <c r="J278" i="4"/>
  <c r="J277" i="4"/>
  <c r="BK276" i="4"/>
  <c r="BK274" i="4"/>
  <c r="J273" i="4"/>
  <c r="J271" i="4"/>
  <c r="BK270" i="4"/>
  <c r="BK268" i="4"/>
  <c r="BK267" i="4"/>
  <c r="BK265" i="4"/>
  <c r="BK259" i="4"/>
  <c r="J251" i="4"/>
  <c r="BK238" i="4"/>
  <c r="BK230" i="4"/>
  <c r="BK225" i="4"/>
  <c r="BK219" i="4"/>
  <c r="BK208" i="4"/>
  <c r="BK200" i="4"/>
  <c r="BK190" i="4"/>
  <c r="BK176" i="4"/>
  <c r="J167" i="4"/>
  <c r="J158" i="4"/>
  <c r="J151" i="4"/>
  <c r="BK143" i="4"/>
  <c r="J135" i="4"/>
  <c r="J282" i="4"/>
  <c r="J268" i="4"/>
  <c r="J261" i="4"/>
  <c r="BK255" i="4"/>
  <c r="BK246" i="4"/>
  <c r="BK240" i="4"/>
  <c r="BK234" i="4"/>
  <c r="J230" i="4"/>
  <c r="J222" i="4"/>
  <c r="J212" i="4"/>
  <c r="J203" i="4"/>
  <c r="BK195" i="4"/>
  <c r="BK189" i="4"/>
  <c r="J186" i="4"/>
  <c r="J179" i="4"/>
  <c r="BK168" i="4"/>
  <c r="BK161" i="4"/>
  <c r="BK145" i="4"/>
  <c r="J140" i="4"/>
  <c r="BK342" i="5"/>
  <c r="J340" i="5"/>
  <c r="J329" i="5"/>
  <c r="BK319" i="5"/>
  <c r="J308" i="5"/>
  <c r="J302" i="5"/>
  <c r="BK294" i="5"/>
  <c r="J285" i="5"/>
  <c r="J280" i="5"/>
  <c r="BK267" i="5"/>
  <c r="BK259" i="5"/>
  <c r="J256" i="5"/>
  <c r="BK246" i="5"/>
  <c r="J234" i="5"/>
  <c r="J229" i="5"/>
  <c r="J221" i="5"/>
  <c r="BK206" i="5"/>
  <c r="J191" i="5"/>
  <c r="BK186" i="5"/>
  <c r="BK180" i="5"/>
  <c r="BK175" i="5"/>
  <c r="J169" i="5"/>
  <c r="BK162" i="5"/>
  <c r="J159" i="5"/>
  <c r="J155" i="5"/>
  <c r="BK145" i="5"/>
  <c r="J141" i="5"/>
  <c r="BK134" i="5"/>
  <c r="J336" i="5"/>
  <c r="J327" i="5"/>
  <c r="J320" i="5"/>
  <c r="J311" i="5"/>
  <c r="BK304" i="5"/>
  <c r="J298" i="5"/>
  <c r="BK284" i="5"/>
  <c r="J276" i="5"/>
  <c r="J270" i="5"/>
  <c r="J263" i="5"/>
  <c r="J257" i="5"/>
  <c r="BK249" i="5"/>
  <c r="BK237" i="5"/>
  <c r="BK228" i="5"/>
  <c r="BK223" i="5"/>
  <c r="J215" i="5"/>
  <c r="BK338" i="5"/>
  <c r="BK334" i="5"/>
  <c r="BK321" i="5"/>
  <c r="BK308" i="5"/>
  <c r="J299" i="5"/>
  <c r="J296" i="5"/>
  <c r="J292" i="5"/>
  <c r="J287" i="5"/>
  <c r="BK285" i="5"/>
  <c r="BK281" i="5"/>
  <c r="J279" i="5"/>
  <c r="BK271" i="5"/>
  <c r="BK269" i="5"/>
  <c r="BK266" i="5"/>
  <c r="BK253" i="5"/>
  <c r="J248" i="5"/>
  <c r="BK239" i="5"/>
  <c r="BK231" i="5"/>
  <c r="BK221" i="5"/>
  <c r="J214" i="5"/>
  <c r="BK210" i="5"/>
  <c r="J206" i="5"/>
  <c r="BK202" i="5"/>
  <c r="J195" i="5"/>
  <c r="J189" i="5"/>
  <c r="J183" i="5"/>
  <c r="J178" i="5"/>
  <c r="BK170" i="5"/>
  <c r="J166" i="5"/>
  <c r="J162" i="5"/>
  <c r="BK157" i="5"/>
  <c r="BK149" i="5"/>
  <c r="BK139" i="5"/>
  <c r="J136" i="5"/>
  <c r="BK132" i="5"/>
  <c r="BK333" i="5"/>
  <c r="J323" i="5"/>
  <c r="BK320" i="5"/>
  <c r="BK314" i="5"/>
  <c r="BK302" i="5"/>
  <c r="BK296" i="5"/>
  <c r="J291" i="5"/>
  <c r="BK282" i="5"/>
  <c r="BK274" i="5"/>
  <c r="J265" i="5"/>
  <c r="J251" i="5"/>
  <c r="BK247" i="5"/>
  <c r="J241" i="5"/>
  <c r="BK234" i="5"/>
  <c r="J224" i="5"/>
  <c r="J211" i="5"/>
  <c r="J205" i="5"/>
  <c r="J192" i="5"/>
  <c r="J187" i="5"/>
  <c r="J179" i="5"/>
  <c r="J172" i="5"/>
  <c r="BK164" i="5"/>
  <c r="BK154" i="5"/>
  <c r="BK147" i="5"/>
  <c r="J142" i="5"/>
  <c r="BK135" i="5"/>
  <c r="J150" i="6"/>
  <c r="BK145" i="6"/>
  <c r="J137" i="6"/>
  <c r="J132" i="6"/>
  <c r="J128" i="6"/>
  <c r="J123" i="6"/>
  <c r="BK144" i="6"/>
  <c r="BK138" i="6"/>
  <c r="J126" i="6"/>
  <c r="BK151" i="6"/>
  <c r="J134" i="6"/>
  <c r="BK148" i="2" l="1"/>
  <c r="J148" i="2" s="1"/>
  <c r="J98" i="2" s="1"/>
  <c r="BK160" i="2"/>
  <c r="J160" i="2" s="1"/>
  <c r="J99" i="2" s="1"/>
  <c r="BK163" i="2"/>
  <c r="J163" i="2" s="1"/>
  <c r="J100" i="2" s="1"/>
  <c r="R171" i="2"/>
  <c r="R191" i="2"/>
  <c r="BK228" i="2"/>
  <c r="J228" i="2" s="1"/>
  <c r="J106" i="2" s="1"/>
  <c r="BK233" i="2"/>
  <c r="J233" i="2" s="1"/>
  <c r="J107" i="2" s="1"/>
  <c r="T244" i="2"/>
  <c r="T249" i="2"/>
  <c r="T252" i="2"/>
  <c r="T255" i="2"/>
  <c r="T258" i="2"/>
  <c r="R262" i="2"/>
  <c r="P274" i="2"/>
  <c r="T287" i="2"/>
  <c r="BK290" i="2"/>
  <c r="J290" i="2"/>
  <c r="J116" i="2" s="1"/>
  <c r="BK310" i="2"/>
  <c r="J310" i="2" s="1"/>
  <c r="J117" i="2" s="1"/>
  <c r="BK316" i="2"/>
  <c r="J316" i="2" s="1"/>
  <c r="J118" i="2" s="1"/>
  <c r="P320" i="2"/>
  <c r="P323" i="2"/>
  <c r="R328" i="2"/>
  <c r="T333" i="2"/>
  <c r="T339" i="2"/>
  <c r="R342" i="2"/>
  <c r="BK130" i="3"/>
  <c r="J130" i="3"/>
  <c r="J98" i="3"/>
  <c r="R142" i="3"/>
  <c r="T159" i="3"/>
  <c r="T166" i="3"/>
  <c r="R175" i="3"/>
  <c r="BK179" i="3"/>
  <c r="J179" i="3" s="1"/>
  <c r="J105" i="3" s="1"/>
  <c r="P197" i="3"/>
  <c r="BK214" i="3"/>
  <c r="J214" i="3" s="1"/>
  <c r="J107" i="3" s="1"/>
  <c r="BK221" i="3"/>
  <c r="J221" i="3" s="1"/>
  <c r="J108" i="3" s="1"/>
  <c r="R133" i="4"/>
  <c r="T148" i="4"/>
  <c r="P152" i="4"/>
  <c r="BK156" i="4"/>
  <c r="J156" i="4"/>
  <c r="J102" i="4" s="1"/>
  <c r="P173" i="4"/>
  <c r="R182" i="4"/>
  <c r="T199" i="4"/>
  <c r="R227" i="4"/>
  <c r="R253" i="4"/>
  <c r="R279" i="4"/>
  <c r="P131" i="5"/>
  <c r="BK150" i="5"/>
  <c r="J150" i="5" s="1"/>
  <c r="J98" i="5" s="1"/>
  <c r="BK194" i="5"/>
  <c r="J194" i="5"/>
  <c r="J99" i="5" s="1"/>
  <c r="BK197" i="5"/>
  <c r="J197" i="5"/>
  <c r="J100" i="5" s="1"/>
  <c r="R220" i="5"/>
  <c r="BK232" i="5"/>
  <c r="J232" i="5"/>
  <c r="J102" i="5" s="1"/>
  <c r="T245" i="5"/>
  <c r="T250" i="5"/>
  <c r="T278" i="5"/>
  <c r="T290" i="5"/>
  <c r="P310" i="5"/>
  <c r="P317" i="5"/>
  <c r="T328" i="5"/>
  <c r="R331" i="5"/>
  <c r="BK120" i="6"/>
  <c r="BK119" i="6" s="1"/>
  <c r="BK118" i="6" s="1"/>
  <c r="J118" i="6" s="1"/>
  <c r="J30" i="6" s="1"/>
  <c r="T148" i="2"/>
  <c r="T160" i="2"/>
  <c r="P163" i="2"/>
  <c r="T171" i="2"/>
  <c r="T191" i="2"/>
  <c r="P228" i="2"/>
  <c r="R233" i="2"/>
  <c r="P244" i="2"/>
  <c r="BK249" i="2"/>
  <c r="J249" i="2" s="1"/>
  <c r="J109" i="2" s="1"/>
  <c r="BK252" i="2"/>
  <c r="J252" i="2" s="1"/>
  <c r="J110" i="2" s="1"/>
  <c r="P255" i="2"/>
  <c r="BK258" i="2"/>
  <c r="J258" i="2" s="1"/>
  <c r="J112" i="2" s="1"/>
  <c r="P262" i="2"/>
  <c r="R274" i="2"/>
  <c r="P287" i="2"/>
  <c r="P290" i="2"/>
  <c r="T310" i="2"/>
  <c r="T316" i="2"/>
  <c r="T320" i="2"/>
  <c r="BK323" i="2"/>
  <c r="J323" i="2"/>
  <c r="J120" i="2"/>
  <c r="BK328" i="2"/>
  <c r="J328" i="2" s="1"/>
  <c r="J121" i="2" s="1"/>
  <c r="BK333" i="2"/>
  <c r="J333" i="2" s="1"/>
  <c r="J122" i="2" s="1"/>
  <c r="P339" i="2"/>
  <c r="P342" i="2"/>
  <c r="P130" i="3"/>
  <c r="P129" i="3" s="1"/>
  <c r="P142" i="3"/>
  <c r="BK159" i="3"/>
  <c r="J159" i="3" s="1"/>
  <c r="J102" i="3" s="1"/>
  <c r="R166" i="3"/>
  <c r="T175" i="3"/>
  <c r="P179" i="3"/>
  <c r="R197" i="3"/>
  <c r="P214" i="3"/>
  <c r="T221" i="3"/>
  <c r="BK133" i="4"/>
  <c r="J133" i="4" s="1"/>
  <c r="J98" i="4" s="1"/>
  <c r="P148" i="4"/>
  <c r="T152" i="4"/>
  <c r="T156" i="4"/>
  <c r="T173" i="4"/>
  <c r="T182" i="4"/>
  <c r="P199" i="4"/>
  <c r="T227" i="4"/>
  <c r="T253" i="4"/>
  <c r="P279" i="4"/>
  <c r="BK131" i="5"/>
  <c r="J131" i="5" s="1"/>
  <c r="J97" i="5" s="1"/>
  <c r="P150" i="5"/>
  <c r="R194" i="5"/>
  <c r="T197" i="5"/>
  <c r="BK220" i="5"/>
  <c r="J220" i="5" s="1"/>
  <c r="J101" i="5" s="1"/>
  <c r="P232" i="5"/>
  <c r="R245" i="5"/>
  <c r="P250" i="5"/>
  <c r="R278" i="5"/>
  <c r="R290" i="5"/>
  <c r="BK310" i="5"/>
  <c r="J310" i="5" s="1"/>
  <c r="J107" i="5" s="1"/>
  <c r="R317" i="5"/>
  <c r="P328" i="5"/>
  <c r="BK331" i="5"/>
  <c r="J331" i="5" s="1"/>
  <c r="J110" i="5" s="1"/>
  <c r="P120" i="6"/>
  <c r="P119" i="6"/>
  <c r="P118" i="6" s="1"/>
  <c r="AU99" i="1" s="1"/>
  <c r="P148" i="2"/>
  <c r="P160" i="2"/>
  <c r="R163" i="2"/>
  <c r="BK171" i="2"/>
  <c r="J171" i="2"/>
  <c r="J102" i="2" s="1"/>
  <c r="P191" i="2"/>
  <c r="T228" i="2"/>
  <c r="T233" i="2"/>
  <c r="R244" i="2"/>
  <c r="R249" i="2"/>
  <c r="R252" i="2"/>
  <c r="R255" i="2"/>
  <c r="R258" i="2"/>
  <c r="T262" i="2"/>
  <c r="T274" i="2"/>
  <c r="R287" i="2"/>
  <c r="T290" i="2"/>
  <c r="R310" i="2"/>
  <c r="P316" i="2"/>
  <c r="BK320" i="2"/>
  <c r="J320" i="2" s="1"/>
  <c r="J119" i="2" s="1"/>
  <c r="T323" i="2"/>
  <c r="T328" i="2"/>
  <c r="R333" i="2"/>
  <c r="R339" i="2"/>
  <c r="R338" i="2"/>
  <c r="T342" i="2"/>
  <c r="T130" i="3"/>
  <c r="T129" i="3" s="1"/>
  <c r="T142" i="3"/>
  <c r="R159" i="3"/>
  <c r="P166" i="3"/>
  <c r="P175" i="3"/>
  <c r="T179" i="3"/>
  <c r="BK197" i="3"/>
  <c r="J197" i="3" s="1"/>
  <c r="J106" i="3" s="1"/>
  <c r="T214" i="3"/>
  <c r="R221" i="3"/>
  <c r="T133" i="4"/>
  <c r="T132" i="4" s="1"/>
  <c r="BK148" i="4"/>
  <c r="J148" i="4"/>
  <c r="J100" i="4" s="1"/>
  <c r="BK152" i="4"/>
  <c r="J152" i="4"/>
  <c r="J101" i="4"/>
  <c r="P156" i="4"/>
  <c r="BK173" i="4"/>
  <c r="J173" i="4"/>
  <c r="J105" i="4"/>
  <c r="P182" i="4"/>
  <c r="BK199" i="4"/>
  <c r="J199" i="4" s="1"/>
  <c r="J107" i="4" s="1"/>
  <c r="BK227" i="4"/>
  <c r="J227" i="4" s="1"/>
  <c r="J108" i="4" s="1"/>
  <c r="P253" i="4"/>
  <c r="BK279" i="4"/>
  <c r="J279" i="4" s="1"/>
  <c r="J110" i="4" s="1"/>
  <c r="R131" i="5"/>
  <c r="R150" i="5"/>
  <c r="P194" i="5"/>
  <c r="P197" i="5"/>
  <c r="P220" i="5"/>
  <c r="T232" i="5"/>
  <c r="P245" i="5"/>
  <c r="BK250" i="5"/>
  <c r="J250" i="5" s="1"/>
  <c r="J104" i="5" s="1"/>
  <c r="BK278" i="5"/>
  <c r="J278" i="5" s="1"/>
  <c r="J105" i="5" s="1"/>
  <c r="BK290" i="5"/>
  <c r="J290" i="5" s="1"/>
  <c r="J106" i="5" s="1"/>
  <c r="T310" i="5"/>
  <c r="T317" i="5"/>
  <c r="R328" i="5"/>
  <c r="T331" i="5"/>
  <c r="R120" i="6"/>
  <c r="R119" i="6"/>
  <c r="R118" i="6" s="1"/>
  <c r="R148" i="2"/>
  <c r="R147" i="2" s="1"/>
  <c r="R160" i="2"/>
  <c r="T163" i="2"/>
  <c r="P171" i="2"/>
  <c r="BK191" i="2"/>
  <c r="J191" i="2"/>
  <c r="J103" i="2" s="1"/>
  <c r="R228" i="2"/>
  <c r="P233" i="2"/>
  <c r="BK244" i="2"/>
  <c r="J244" i="2" s="1"/>
  <c r="J108" i="2" s="1"/>
  <c r="P249" i="2"/>
  <c r="P252" i="2"/>
  <c r="BK255" i="2"/>
  <c r="J255" i="2"/>
  <c r="J111" i="2" s="1"/>
  <c r="P258" i="2"/>
  <c r="BK262" i="2"/>
  <c r="J262" i="2" s="1"/>
  <c r="J113" i="2" s="1"/>
  <c r="BK274" i="2"/>
  <c r="J274" i="2" s="1"/>
  <c r="J114" i="2" s="1"/>
  <c r="BK287" i="2"/>
  <c r="J287" i="2"/>
  <c r="J115" i="2" s="1"/>
  <c r="R290" i="2"/>
  <c r="P310" i="2"/>
  <c r="R316" i="2"/>
  <c r="R320" i="2"/>
  <c r="R323" i="2"/>
  <c r="P328" i="2"/>
  <c r="P333" i="2"/>
  <c r="BK339" i="2"/>
  <c r="J339" i="2" s="1"/>
  <c r="J125" i="2" s="1"/>
  <c r="BK342" i="2"/>
  <c r="J342" i="2" s="1"/>
  <c r="J126" i="2" s="1"/>
  <c r="R130" i="3"/>
  <c r="R129" i="3"/>
  <c r="BK142" i="3"/>
  <c r="J142" i="3" s="1"/>
  <c r="J101" i="3" s="1"/>
  <c r="P159" i="3"/>
  <c r="BK166" i="3"/>
  <c r="J166" i="3" s="1"/>
  <c r="J103" i="3" s="1"/>
  <c r="BK175" i="3"/>
  <c r="J175" i="3" s="1"/>
  <c r="J104" i="3" s="1"/>
  <c r="R179" i="3"/>
  <c r="T197" i="3"/>
  <c r="R214" i="3"/>
  <c r="P221" i="3"/>
  <c r="P133" i="4"/>
  <c r="P132" i="4"/>
  <c r="R148" i="4"/>
  <c r="R152" i="4"/>
  <c r="R156" i="4"/>
  <c r="R173" i="4"/>
  <c r="BK182" i="4"/>
  <c r="J182" i="4" s="1"/>
  <c r="J106" i="4" s="1"/>
  <c r="R199" i="4"/>
  <c r="P227" i="4"/>
  <c r="BK253" i="4"/>
  <c r="J253" i="4" s="1"/>
  <c r="J109" i="4" s="1"/>
  <c r="T279" i="4"/>
  <c r="T131" i="5"/>
  <c r="T150" i="5"/>
  <c r="T194" i="5"/>
  <c r="R197" i="5"/>
  <c r="T220" i="5"/>
  <c r="R232" i="5"/>
  <c r="BK245" i="5"/>
  <c r="J245" i="5" s="1"/>
  <c r="J103" i="5" s="1"/>
  <c r="R250" i="5"/>
  <c r="P278" i="5"/>
  <c r="P290" i="5"/>
  <c r="R310" i="5"/>
  <c r="BK317" i="5"/>
  <c r="J317" i="5" s="1"/>
  <c r="J108" i="5" s="1"/>
  <c r="BK328" i="5"/>
  <c r="J328" i="5" s="1"/>
  <c r="J109" i="5" s="1"/>
  <c r="P331" i="5"/>
  <c r="T120" i="6"/>
  <c r="T119" i="6" s="1"/>
  <c r="T118" i="6" s="1"/>
  <c r="BK169" i="2"/>
  <c r="J169" i="2"/>
  <c r="J101" i="2" s="1"/>
  <c r="BK139" i="3"/>
  <c r="J139" i="3" s="1"/>
  <c r="J99" i="3" s="1"/>
  <c r="BK170" i="4"/>
  <c r="J170" i="4" s="1"/>
  <c r="J103" i="4" s="1"/>
  <c r="BK146" i="4"/>
  <c r="J146" i="4" s="1"/>
  <c r="J99" i="4" s="1"/>
  <c r="BK290" i="4"/>
  <c r="J290" i="4" s="1"/>
  <c r="J111" i="4" s="1"/>
  <c r="BK225" i="2"/>
  <c r="J225" i="2" s="1"/>
  <c r="J104" i="2" s="1"/>
  <c r="BK336" i="2"/>
  <c r="J336" i="2"/>
  <c r="J123" i="2" s="1"/>
  <c r="J89" i="6"/>
  <c r="E108" i="6"/>
  <c r="BF121" i="6"/>
  <c r="BF143" i="6"/>
  <c r="BF144" i="6"/>
  <c r="BF147" i="6"/>
  <c r="BF148" i="6"/>
  <c r="BF150" i="6"/>
  <c r="BF151" i="6"/>
  <c r="BF132" i="6"/>
  <c r="BF133" i="6"/>
  <c r="BF136" i="6"/>
  <c r="BF140" i="6"/>
  <c r="BF146" i="6"/>
  <c r="J91" i="6"/>
  <c r="BF122" i="6"/>
  <c r="BF124" i="6"/>
  <c r="BF125" i="6"/>
  <c r="BF129" i="6"/>
  <c r="BF130" i="6"/>
  <c r="BF134" i="6"/>
  <c r="BF139" i="6"/>
  <c r="BF141" i="6"/>
  <c r="BF123" i="6"/>
  <c r="BF126" i="6"/>
  <c r="BF127" i="6"/>
  <c r="BF128" i="6"/>
  <c r="BF131" i="6"/>
  <c r="BF135" i="6"/>
  <c r="BF137" i="6"/>
  <c r="BF138" i="6"/>
  <c r="BF142" i="6"/>
  <c r="BF145" i="6"/>
  <c r="BF149" i="6"/>
  <c r="J126" i="5"/>
  <c r="BF137" i="5"/>
  <c r="BF138" i="5"/>
  <c r="BF143" i="5"/>
  <c r="BF144" i="5"/>
  <c r="BF147" i="5"/>
  <c r="BF152" i="5"/>
  <c r="BF154" i="5"/>
  <c r="BF156" i="5"/>
  <c r="BF157" i="5"/>
  <c r="BF158" i="5"/>
  <c r="BF159" i="5"/>
  <c r="BF161" i="5"/>
  <c r="BF167" i="5"/>
  <c r="BF168" i="5"/>
  <c r="BF169" i="5"/>
  <c r="BF176" i="5"/>
  <c r="BF177" i="5"/>
  <c r="BF179" i="5"/>
  <c r="BF183" i="5"/>
  <c r="BF185" i="5"/>
  <c r="BF188" i="5"/>
  <c r="BF190" i="5"/>
  <c r="BF192" i="5"/>
  <c r="BF193" i="5"/>
  <c r="BF198" i="5"/>
  <c r="BF203" i="5"/>
  <c r="BF205" i="5"/>
  <c r="BF206" i="5"/>
  <c r="BF207" i="5"/>
  <c r="BF210" i="5"/>
  <c r="BF216" i="5"/>
  <c r="BF223" i="5"/>
  <c r="BF225" i="5"/>
  <c r="BF234" i="5"/>
  <c r="BF237" i="5"/>
  <c r="BF240" i="5"/>
  <c r="BF241" i="5"/>
  <c r="BF242" i="5"/>
  <c r="BF253" i="5"/>
  <c r="BF258" i="5"/>
  <c r="BF259" i="5"/>
  <c r="BF265" i="5"/>
  <c r="BF266" i="5"/>
  <c r="BF270" i="5"/>
  <c r="BF271" i="5"/>
  <c r="BF276" i="5"/>
  <c r="BF277" i="5"/>
  <c r="BF288" i="5"/>
  <c r="BF293" i="5"/>
  <c r="BF294" i="5"/>
  <c r="BF308" i="5"/>
  <c r="BF318" i="5"/>
  <c r="BF319" i="5"/>
  <c r="BF320" i="5"/>
  <c r="BF323" i="5"/>
  <c r="BF324" i="5"/>
  <c r="BF325" i="5"/>
  <c r="BF332" i="5"/>
  <c r="BF338" i="5"/>
  <c r="E85" i="5"/>
  <c r="J89" i="5"/>
  <c r="BF133" i="5"/>
  <c r="BF139" i="5"/>
  <c r="BF141" i="5"/>
  <c r="BF142" i="5"/>
  <c r="BF145" i="5"/>
  <c r="BF146" i="5"/>
  <c r="BF148" i="5"/>
  <c r="BF149" i="5"/>
  <c r="BF153" i="5"/>
  <c r="BF155" i="5"/>
  <c r="BF162" i="5"/>
  <c r="BF163" i="5"/>
  <c r="BF172" i="5"/>
  <c r="BF173" i="5"/>
  <c r="BF174" i="5"/>
  <c r="BF175" i="5"/>
  <c r="BF180" i="5"/>
  <c r="BF186" i="5"/>
  <c r="BF187" i="5"/>
  <c r="BF189" i="5"/>
  <c r="BF199" i="5"/>
  <c r="BF200" i="5"/>
  <c r="BF208" i="5"/>
  <c r="BF209" i="5"/>
  <c r="BF211" i="5"/>
  <c r="BF213" i="5"/>
  <c r="BF218" i="5"/>
  <c r="BF219" i="5"/>
  <c r="BF227" i="5"/>
  <c r="BF243" i="5"/>
  <c r="BF247" i="5"/>
  <c r="BF248" i="5"/>
  <c r="BF255" i="5"/>
  <c r="BF273" i="5"/>
  <c r="BF286" i="5"/>
  <c r="BF287" i="5"/>
  <c r="BF291" i="5"/>
  <c r="BF295" i="5"/>
  <c r="BF298" i="5"/>
  <c r="BF300" i="5"/>
  <c r="BF303" i="5"/>
  <c r="BF304" i="5"/>
  <c r="BF307" i="5"/>
  <c r="BF313" i="5"/>
  <c r="BF322" i="5"/>
  <c r="BF334" i="5"/>
  <c r="BF335" i="5"/>
  <c r="BF336" i="5"/>
  <c r="BF340" i="5"/>
  <c r="BF214" i="5"/>
  <c r="BF215" i="5"/>
  <c r="BF221" i="5"/>
  <c r="BF228" i="5"/>
  <c r="BF231" i="5"/>
  <c r="BF238" i="5"/>
  <c r="BF239" i="5"/>
  <c r="BF244" i="5"/>
  <c r="BF249" i="5"/>
  <c r="BF251" i="5"/>
  <c r="BF254" i="5"/>
  <c r="BF256" i="5"/>
  <c r="BF260" i="5"/>
  <c r="BF262" i="5"/>
  <c r="BF263" i="5"/>
  <c r="BF267" i="5"/>
  <c r="BF268" i="5"/>
  <c r="BF269" i="5"/>
  <c r="BF272" i="5"/>
  <c r="BF275" i="5"/>
  <c r="BF279" i="5"/>
  <c r="BF289" i="5"/>
  <c r="BF299" i="5"/>
  <c r="BF302" i="5"/>
  <c r="BF309" i="5"/>
  <c r="BF311" i="5"/>
  <c r="BF312" i="5"/>
  <c r="BF314" i="5"/>
  <c r="BF315" i="5"/>
  <c r="BF316" i="5"/>
  <c r="BF321" i="5"/>
  <c r="BF326" i="5"/>
  <c r="BF333" i="5"/>
  <c r="BF337" i="5"/>
  <c r="BF339" i="5"/>
  <c r="BF132" i="5"/>
  <c r="BF134" i="5"/>
  <c r="BF135" i="5"/>
  <c r="BF136" i="5"/>
  <c r="BF140" i="5"/>
  <c r="BF151" i="5"/>
  <c r="BF160" i="5"/>
  <c r="BF164" i="5"/>
  <c r="BF165" i="5"/>
  <c r="BF166" i="5"/>
  <c r="BF170" i="5"/>
  <c r="BF171" i="5"/>
  <c r="BF178" i="5"/>
  <c r="BF181" i="5"/>
  <c r="BF182" i="5"/>
  <c r="BF184" i="5"/>
  <c r="BF191" i="5"/>
  <c r="BF195" i="5"/>
  <c r="BF196" i="5"/>
  <c r="BF201" i="5"/>
  <c r="BF202" i="5"/>
  <c r="BF204" i="5"/>
  <c r="BF212" i="5"/>
  <c r="BF217" i="5"/>
  <c r="BF222" i="5"/>
  <c r="BF224" i="5"/>
  <c r="BF226" i="5"/>
  <c r="BF229" i="5"/>
  <c r="BF230" i="5"/>
  <c r="BF233" i="5"/>
  <c r="BF235" i="5"/>
  <c r="BF236" i="5"/>
  <c r="BF246" i="5"/>
  <c r="BF252" i="5"/>
  <c r="BF257" i="5"/>
  <c r="BF261" i="5"/>
  <c r="BF264" i="5"/>
  <c r="BF274" i="5"/>
  <c r="BF280" i="5"/>
  <c r="BF281" i="5"/>
  <c r="BF282" i="5"/>
  <c r="BF283" i="5"/>
  <c r="BF284" i="5"/>
  <c r="BF285" i="5"/>
  <c r="BF292" i="5"/>
  <c r="BF296" i="5"/>
  <c r="BF297" i="5"/>
  <c r="BF301" i="5"/>
  <c r="BF305" i="5"/>
  <c r="BF306" i="5"/>
  <c r="BF327" i="5"/>
  <c r="BF329" i="5"/>
  <c r="BF330" i="5"/>
  <c r="BF341" i="5"/>
  <c r="BF342" i="5"/>
  <c r="E121" i="4"/>
  <c r="J125" i="4"/>
  <c r="BF134" i="4"/>
  <c r="BF136" i="4"/>
  <c r="BF141" i="4"/>
  <c r="BF155" i="4"/>
  <c r="BF166" i="4"/>
  <c r="BF168" i="4"/>
  <c r="BF169" i="4"/>
  <c r="BF177" i="4"/>
  <c r="BF178" i="4"/>
  <c r="BF185" i="4"/>
  <c r="BF191" i="4"/>
  <c r="BF198" i="4"/>
  <c r="BF202" i="4"/>
  <c r="BF210" i="4"/>
  <c r="BF213" i="4"/>
  <c r="BF217" i="4"/>
  <c r="BF221" i="4"/>
  <c r="BF223" i="4"/>
  <c r="BF224" i="4"/>
  <c r="BF225" i="4"/>
  <c r="BF232" i="4"/>
  <c r="BF237" i="4"/>
  <c r="BF238" i="4"/>
  <c r="BF247" i="4"/>
  <c r="BF248" i="4"/>
  <c r="BF255" i="4"/>
  <c r="BF259" i="4"/>
  <c r="BF260" i="4"/>
  <c r="BF263" i="4"/>
  <c r="BF267" i="4"/>
  <c r="BF271" i="4"/>
  <c r="BF275" i="4"/>
  <c r="BF278" i="4"/>
  <c r="BF280" i="4"/>
  <c r="BF281" i="4"/>
  <c r="BF286" i="4"/>
  <c r="BF287" i="4"/>
  <c r="BF288" i="4"/>
  <c r="J91" i="4"/>
  <c r="BF135" i="4"/>
  <c r="BF138" i="4"/>
  <c r="BF139" i="4"/>
  <c r="BF142" i="4"/>
  <c r="BF145" i="4"/>
  <c r="BF147" i="4"/>
  <c r="BF150" i="4"/>
  <c r="BF157" i="4"/>
  <c r="BF158" i="4"/>
  <c r="BF163" i="4"/>
  <c r="BF171" i="4"/>
  <c r="BF174" i="4"/>
  <c r="BF190" i="4"/>
  <c r="BF197" i="4"/>
  <c r="BF208" i="4"/>
  <c r="BF215" i="4"/>
  <c r="BF219" i="4"/>
  <c r="BF222" i="4"/>
  <c r="BF226" i="4"/>
  <c r="BF228" i="4"/>
  <c r="BF229" i="4"/>
  <c r="BF233" i="4"/>
  <c r="BF235" i="4"/>
  <c r="BF236" i="4"/>
  <c r="BF240" i="4"/>
  <c r="BF241" i="4"/>
  <c r="BF242" i="4"/>
  <c r="BF243" i="4"/>
  <c r="BF244" i="4"/>
  <c r="BF251" i="4"/>
  <c r="BF258" i="4"/>
  <c r="BF261" i="4"/>
  <c r="BF262" i="4"/>
  <c r="BF265" i="4"/>
  <c r="BF270" i="4"/>
  <c r="BF276" i="4"/>
  <c r="BF277" i="4"/>
  <c r="BF283" i="4"/>
  <c r="BF153" i="4"/>
  <c r="BF154" i="4"/>
  <c r="BF159" i="4"/>
  <c r="BF161" i="4"/>
  <c r="BF162" i="4"/>
  <c r="BF164" i="4"/>
  <c r="BF175" i="4"/>
  <c r="BF176" i="4"/>
  <c r="BF179" i="4"/>
  <c r="BF180" i="4"/>
  <c r="BF181" i="4"/>
  <c r="BF183" i="4"/>
  <c r="BF184" i="4"/>
  <c r="BF186" i="4"/>
  <c r="BF187" i="4"/>
  <c r="BF188" i="4"/>
  <c r="BF189" i="4"/>
  <c r="BF192" i="4"/>
  <c r="BF193" i="4"/>
  <c r="BF194" i="4"/>
  <c r="BF196" i="4"/>
  <c r="BF200" i="4"/>
  <c r="BF204" i="4"/>
  <c r="BF209" i="4"/>
  <c r="BF211" i="4"/>
  <c r="BF212" i="4"/>
  <c r="BF216" i="4"/>
  <c r="BF230" i="4"/>
  <c r="BF231" i="4"/>
  <c r="BF239" i="4"/>
  <c r="BF245" i="4"/>
  <c r="BF256" i="4"/>
  <c r="BF257" i="4"/>
  <c r="BF264" i="4"/>
  <c r="BF266" i="4"/>
  <c r="BF269" i="4"/>
  <c r="BF272" i="4"/>
  <c r="BF273" i="4"/>
  <c r="BF274" i="4"/>
  <c r="BF282" i="4"/>
  <c r="BF284" i="4"/>
  <c r="BF285" i="4"/>
  <c r="BF137" i="4"/>
  <c r="BF140" i="4"/>
  <c r="BF143" i="4"/>
  <c r="BF144" i="4"/>
  <c r="BF149" i="4"/>
  <c r="BF151" i="4"/>
  <c r="BF160" i="4"/>
  <c r="BF165" i="4"/>
  <c r="BF167" i="4"/>
  <c r="BF195" i="4"/>
  <c r="BF201" i="4"/>
  <c r="BF203" i="4"/>
  <c r="BF205" i="4"/>
  <c r="BF206" i="4"/>
  <c r="BF207" i="4"/>
  <c r="BF214" i="4"/>
  <c r="BF218" i="4"/>
  <c r="BF220" i="4"/>
  <c r="BF234" i="4"/>
  <c r="BF246" i="4"/>
  <c r="BF249" i="4"/>
  <c r="BF250" i="4"/>
  <c r="BF252" i="4"/>
  <c r="BF254" i="4"/>
  <c r="BF268" i="4"/>
  <c r="BF289" i="4"/>
  <c r="BF291" i="4"/>
  <c r="J89" i="3"/>
  <c r="BF131" i="3"/>
  <c r="BF133" i="3"/>
  <c r="BF134" i="3"/>
  <c r="BF136" i="3"/>
  <c r="BF137" i="3"/>
  <c r="BF148" i="3"/>
  <c r="BF150" i="3"/>
  <c r="BF151" i="3"/>
  <c r="BF157" i="3"/>
  <c r="BF160" i="3"/>
  <c r="BF161" i="3"/>
  <c r="BF171" i="3"/>
  <c r="BF183" i="3"/>
  <c r="BF187" i="3"/>
  <c r="BF188" i="3"/>
  <c r="BF189" i="3"/>
  <c r="BF190" i="3"/>
  <c r="BF199" i="3"/>
  <c r="BF202" i="3"/>
  <c r="BF206" i="3"/>
  <c r="BF216" i="3"/>
  <c r="E85" i="3"/>
  <c r="BF144" i="3"/>
  <c r="BF145" i="3"/>
  <c r="BF147" i="3"/>
  <c r="BF149" i="3"/>
  <c r="BF152" i="3"/>
  <c r="BF155" i="3"/>
  <c r="BF158" i="3"/>
  <c r="BF162" i="3"/>
  <c r="BF167" i="3"/>
  <c r="BF168" i="3"/>
  <c r="BF170" i="3"/>
  <c r="BF173" i="3"/>
  <c r="BF176" i="3"/>
  <c r="BF177" i="3"/>
  <c r="BF180" i="3"/>
  <c r="BF185" i="3"/>
  <c r="BF198" i="3"/>
  <c r="BF205" i="3"/>
  <c r="BF217" i="3"/>
  <c r="BF219" i="3"/>
  <c r="BF223" i="3"/>
  <c r="BF224" i="3"/>
  <c r="BF225" i="3"/>
  <c r="J91" i="3"/>
  <c r="BF140" i="3"/>
  <c r="BF146" i="3"/>
  <c r="BF153" i="3"/>
  <c r="BF154" i="3"/>
  <c r="BF156" i="3"/>
  <c r="BF164" i="3"/>
  <c r="BF165" i="3"/>
  <c r="BF172" i="3"/>
  <c r="BF184" i="3"/>
  <c r="BF186" i="3"/>
  <c r="BF191" i="3"/>
  <c r="BF192" i="3"/>
  <c r="BF196" i="3"/>
  <c r="BF201" i="3"/>
  <c r="BF203" i="3"/>
  <c r="BF207" i="3"/>
  <c r="BF211" i="3"/>
  <c r="BF212" i="3"/>
  <c r="BF213" i="3"/>
  <c r="BF132" i="3"/>
  <c r="BF135" i="3"/>
  <c r="BF138" i="3"/>
  <c r="BF143" i="3"/>
  <c r="BF163" i="3"/>
  <c r="BF169" i="3"/>
  <c r="BF174" i="3"/>
  <c r="BF178" i="3"/>
  <c r="BF181" i="3"/>
  <c r="BF182" i="3"/>
  <c r="BF193" i="3"/>
  <c r="BF194" i="3"/>
  <c r="BF195" i="3"/>
  <c r="BF200" i="3"/>
  <c r="BF204" i="3"/>
  <c r="BF208" i="3"/>
  <c r="BF209" i="3"/>
  <c r="BF210" i="3"/>
  <c r="BF215" i="3"/>
  <c r="BF218" i="3"/>
  <c r="BF220" i="3"/>
  <c r="BF222" i="3"/>
  <c r="J91" i="2"/>
  <c r="BF150" i="2"/>
  <c r="BF151" i="2"/>
  <c r="BF152" i="2"/>
  <c r="BF154" i="2"/>
  <c r="BF159" i="2"/>
  <c r="BF174" i="2"/>
  <c r="BF177" i="2"/>
  <c r="BF190" i="2"/>
  <c r="BF193" i="2"/>
  <c r="BF197" i="2"/>
  <c r="BF210" i="2"/>
  <c r="BF215" i="2"/>
  <c r="BF216" i="2"/>
  <c r="BF217" i="2"/>
  <c r="BF219" i="2"/>
  <c r="BF221" i="2"/>
  <c r="BF222" i="2"/>
  <c r="BF223" i="2"/>
  <c r="BF229" i="2"/>
  <c r="BF230" i="2"/>
  <c r="BF234" i="2"/>
  <c r="BF235" i="2"/>
  <c r="BF236" i="2"/>
  <c r="BF241" i="2"/>
  <c r="BF242" i="2"/>
  <c r="BF259" i="2"/>
  <c r="BF264" i="2"/>
  <c r="BF266" i="2"/>
  <c r="BF268" i="2"/>
  <c r="BF271" i="2"/>
  <c r="BF272" i="2"/>
  <c r="BF276" i="2"/>
  <c r="BF279" i="2"/>
  <c r="BF280" i="2"/>
  <c r="BF292" i="2"/>
  <c r="BF293" i="2"/>
  <c r="BF295" i="2"/>
  <c r="BF297" i="2"/>
  <c r="BF298" i="2"/>
  <c r="BF299" i="2"/>
  <c r="BF302" i="2"/>
  <c r="BF303" i="2"/>
  <c r="BF304" i="2"/>
  <c r="BF306" i="2"/>
  <c r="BF308" i="2"/>
  <c r="BF311" i="2"/>
  <c r="BF313" i="2"/>
  <c r="BF318" i="2"/>
  <c r="BF331" i="2"/>
  <c r="BF153" i="2"/>
  <c r="BF156" i="2"/>
  <c r="BF157" i="2"/>
  <c r="BF162" i="2"/>
  <c r="BF165" i="2"/>
  <c r="BF167" i="2"/>
  <c r="BF178" i="2"/>
  <c r="BF183" i="2"/>
  <c r="BF184" i="2"/>
  <c r="BF187" i="2"/>
  <c r="BF188" i="2"/>
  <c r="BF195" i="2"/>
  <c r="BF199" i="2"/>
  <c r="BF200" i="2"/>
  <c r="BF206" i="2"/>
  <c r="BF211" i="2"/>
  <c r="BF213" i="2"/>
  <c r="BF214" i="2"/>
  <c r="BF220" i="2"/>
  <c r="BF232" i="2"/>
  <c r="BF237" i="2"/>
  <c r="BF334" i="2"/>
  <c r="BF335" i="2"/>
  <c r="BF337" i="2"/>
  <c r="BF340" i="2"/>
  <c r="BF344" i="2"/>
  <c r="BF155" i="2"/>
  <c r="BF166" i="2"/>
  <c r="BF168" i="2"/>
  <c r="BF175" i="2"/>
  <c r="BF176" i="2"/>
  <c r="BF181" i="2"/>
  <c r="BF182" i="2"/>
  <c r="BF185" i="2"/>
  <c r="BF196" i="2"/>
  <c r="BF201" i="2"/>
  <c r="BF202" i="2"/>
  <c r="BF203" i="2"/>
  <c r="BF205" i="2"/>
  <c r="BF208" i="2"/>
  <c r="BF209" i="2"/>
  <c r="BF212" i="2"/>
  <c r="BF218" i="2"/>
  <c r="BF243" i="2"/>
  <c r="BF245" i="2"/>
  <c r="BF246" i="2"/>
  <c r="BF247" i="2"/>
  <c r="BF248" i="2"/>
  <c r="BF251" i="2"/>
  <c r="BF253" i="2"/>
  <c r="BF254" i="2"/>
  <c r="BF256" i="2"/>
  <c r="BF257" i="2"/>
  <c r="BF260" i="2"/>
  <c r="BF261" i="2"/>
  <c r="BF267" i="2"/>
  <c r="BF270" i="2"/>
  <c r="BF281" i="2"/>
  <c r="BF282" i="2"/>
  <c r="BF283" i="2"/>
  <c r="BF286" i="2"/>
  <c r="BF288" i="2"/>
  <c r="BF291" i="2"/>
  <c r="BF305" i="2"/>
  <c r="BF307" i="2"/>
  <c r="BF309" i="2"/>
  <c r="BF312" i="2"/>
  <c r="BF314" i="2"/>
  <c r="BF315" i="2"/>
  <c r="BF317" i="2"/>
  <c r="BF321" i="2"/>
  <c r="BF322" i="2"/>
  <c r="BF324" i="2"/>
  <c r="BF326" i="2"/>
  <c r="BF327" i="2"/>
  <c r="BF329" i="2"/>
  <c r="BF330" i="2"/>
  <c r="BF341" i="2"/>
  <c r="BF343" i="2"/>
  <c r="E85" i="2"/>
  <c r="BF149" i="2"/>
  <c r="BF158" i="2"/>
  <c r="BF161" i="2"/>
  <c r="BF164" i="2"/>
  <c r="BF170" i="2"/>
  <c r="BF172" i="2"/>
  <c r="BF173" i="2"/>
  <c r="BF179" i="2"/>
  <c r="BF180" i="2"/>
  <c r="BF186" i="2"/>
  <c r="BF189" i="2"/>
  <c r="BF192" i="2"/>
  <c r="BF194" i="2"/>
  <c r="BF198" i="2"/>
  <c r="BF204" i="2"/>
  <c r="BF207" i="2"/>
  <c r="BF224" i="2"/>
  <c r="BF226" i="2"/>
  <c r="BF231" i="2"/>
  <c r="BF238" i="2"/>
  <c r="BF239" i="2"/>
  <c r="BF240" i="2"/>
  <c r="BF250" i="2"/>
  <c r="BF263" i="2"/>
  <c r="BF265" i="2"/>
  <c r="BF269" i="2"/>
  <c r="BF273" i="2"/>
  <c r="BF275" i="2"/>
  <c r="BF277" i="2"/>
  <c r="BF278" i="2"/>
  <c r="BF284" i="2"/>
  <c r="BF285" i="2"/>
  <c r="BF289" i="2"/>
  <c r="BF294" i="2"/>
  <c r="BF296" i="2"/>
  <c r="BF300" i="2"/>
  <c r="BF301" i="2"/>
  <c r="BF319" i="2"/>
  <c r="BF325" i="2"/>
  <c r="BF332" i="2"/>
  <c r="F35" i="2"/>
  <c r="BB95" i="1"/>
  <c r="F37" i="3"/>
  <c r="BD96" i="1" s="1"/>
  <c r="F36" i="3"/>
  <c r="BC96" i="1"/>
  <c r="F37" i="4"/>
  <c r="BD97" i="1"/>
  <c r="F35" i="5"/>
  <c r="BB98" i="1" s="1"/>
  <c r="F35" i="6"/>
  <c r="BB99" i="1" s="1"/>
  <c r="J33" i="6"/>
  <c r="AV99" i="1" s="1"/>
  <c r="F37" i="6"/>
  <c r="BD99" i="1" s="1"/>
  <c r="J33" i="2"/>
  <c r="AV95" i="1" s="1"/>
  <c r="F36" i="2"/>
  <c r="BC95" i="1" s="1"/>
  <c r="J33" i="4"/>
  <c r="AV97" i="1" s="1"/>
  <c r="F33" i="5"/>
  <c r="AZ98" i="1" s="1"/>
  <c r="F36" i="5"/>
  <c r="BC98" i="1" s="1"/>
  <c r="F33" i="2"/>
  <c r="AZ95" i="1" s="1"/>
  <c r="F35" i="3"/>
  <c r="BB96" i="1" s="1"/>
  <c r="F33" i="3"/>
  <c r="AZ96" i="1" s="1"/>
  <c r="F36" i="4"/>
  <c r="BC97" i="1" s="1"/>
  <c r="F35" i="4"/>
  <c r="BB97" i="1" s="1"/>
  <c r="F37" i="5"/>
  <c r="BD98" i="1" s="1"/>
  <c r="F37" i="2"/>
  <c r="BD95" i="1" s="1"/>
  <c r="J33" i="3"/>
  <c r="AV96" i="1" s="1"/>
  <c r="F33" i="4"/>
  <c r="AZ97" i="1" s="1"/>
  <c r="J33" i="5"/>
  <c r="AV98" i="1" s="1"/>
  <c r="F36" i="6"/>
  <c r="BC99" i="1" s="1"/>
  <c r="F33" i="6"/>
  <c r="AZ99" i="1" s="1"/>
  <c r="BK141" i="3" l="1"/>
  <c r="J141" i="3" s="1"/>
  <c r="J100" i="3" s="1"/>
  <c r="R227" i="2"/>
  <c r="R146" i="2" s="1"/>
  <c r="T227" i="2"/>
  <c r="P141" i="3"/>
  <c r="P338" i="2"/>
  <c r="R132" i="4"/>
  <c r="T338" i="2"/>
  <c r="T130" i="5"/>
  <c r="R172" i="4"/>
  <c r="T172" i="4"/>
  <c r="T131" i="4" s="1"/>
  <c r="P147" i="2"/>
  <c r="P128" i="3"/>
  <c r="AU96" i="1" s="1"/>
  <c r="P227" i="2"/>
  <c r="P172" i="4"/>
  <c r="P131" i="4"/>
  <c r="AU97" i="1" s="1"/>
  <c r="R141" i="3"/>
  <c r="R128" i="3" s="1"/>
  <c r="R130" i="5"/>
  <c r="T141" i="3"/>
  <c r="T128" i="3" s="1"/>
  <c r="T147" i="2"/>
  <c r="T146" i="2"/>
  <c r="P130" i="5"/>
  <c r="AU98" i="1" s="1"/>
  <c r="AG99" i="1"/>
  <c r="BK227" i="2"/>
  <c r="J227" i="2" s="1"/>
  <c r="J105" i="2" s="1"/>
  <c r="BK129" i="3"/>
  <c r="J129" i="3" s="1"/>
  <c r="J97" i="3" s="1"/>
  <c r="BK172" i="4"/>
  <c r="J172" i="4" s="1"/>
  <c r="J104" i="4" s="1"/>
  <c r="J96" i="6"/>
  <c r="J119" i="6"/>
  <c r="J97" i="6" s="1"/>
  <c r="J120" i="6"/>
  <c r="J98" i="6" s="1"/>
  <c r="BK132" i="4"/>
  <c r="J132" i="4" s="1"/>
  <c r="J97" i="4" s="1"/>
  <c r="BK147" i="2"/>
  <c r="J147" i="2" s="1"/>
  <c r="J97" i="2" s="1"/>
  <c r="BK338" i="2"/>
  <c r="J338" i="2" s="1"/>
  <c r="J124" i="2" s="1"/>
  <c r="BK130" i="5"/>
  <c r="J34" i="2"/>
  <c r="AW95" i="1" s="1"/>
  <c r="AT95" i="1" s="1"/>
  <c r="F34" i="5"/>
  <c r="BA98" i="1" s="1"/>
  <c r="F34" i="2"/>
  <c r="BA95" i="1" s="1"/>
  <c r="J34" i="5"/>
  <c r="AW98" i="1" s="1"/>
  <c r="AT98" i="1" s="1"/>
  <c r="J34" i="3"/>
  <c r="AW96" i="1" s="1"/>
  <c r="AT96" i="1" s="1"/>
  <c r="F34" i="3"/>
  <c r="BA96" i="1" s="1"/>
  <c r="F34" i="4"/>
  <c r="BA97" i="1" s="1"/>
  <c r="J34" i="6"/>
  <c r="AW99" i="1" s="1"/>
  <c r="AT99" i="1" s="1"/>
  <c r="AN99" i="1" s="1"/>
  <c r="BB94" i="1"/>
  <c r="W31" i="1" s="1"/>
  <c r="J34" i="4"/>
  <c r="AW97" i="1" s="1"/>
  <c r="AT97" i="1" s="1"/>
  <c r="BD94" i="1"/>
  <c r="W33" i="1" s="1"/>
  <c r="F34" i="6"/>
  <c r="BA99" i="1" s="1"/>
  <c r="BC94" i="1"/>
  <c r="AY94" i="1" s="1"/>
  <c r="AZ94" i="1"/>
  <c r="W29" i="1" s="1"/>
  <c r="BK128" i="3" l="1"/>
  <c r="J128" i="3" s="1"/>
  <c r="J96" i="3" s="1"/>
  <c r="J130" i="5"/>
  <c r="J96" i="5" s="1"/>
  <c r="P146" i="2"/>
  <c r="AU95" i="1" s="1"/>
  <c r="AU94" i="1" s="1"/>
  <c r="R131" i="4"/>
  <c r="BK146" i="2"/>
  <c r="J146" i="2"/>
  <c r="J96" i="2" s="1"/>
  <c r="BK131" i="4"/>
  <c r="J131" i="4" s="1"/>
  <c r="J96" i="4" s="1"/>
  <c r="J39" i="6"/>
  <c r="BA94" i="1"/>
  <c r="W30" i="1" s="1"/>
  <c r="AV94" i="1"/>
  <c r="AK29" i="1" s="1"/>
  <c r="J30" i="3"/>
  <c r="AG96" i="1"/>
  <c r="AX94" i="1"/>
  <c r="W32" i="1"/>
  <c r="J30" i="5" l="1"/>
  <c r="AG98" i="1" s="1"/>
  <c r="J39" i="5"/>
  <c r="J39" i="3"/>
  <c r="AN96" i="1"/>
  <c r="AN98" i="1"/>
  <c r="AW94" i="1"/>
  <c r="AK30" i="1" s="1"/>
  <c r="J30" i="2"/>
  <c r="AG95" i="1"/>
  <c r="J30" i="4"/>
  <c r="AG97" i="1" s="1"/>
  <c r="J39" i="2" l="1"/>
  <c r="J39" i="4"/>
  <c r="AN95" i="1"/>
  <c r="AN97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<sst xmlns="http://schemas.openxmlformats.org/spreadsheetml/2006/main" count="10073" uniqueCount="1776">
  <si>
    <t>Export Komplet</t>
  </si>
  <si>
    <t/>
  </si>
  <si>
    <t>2.0</t>
  </si>
  <si>
    <t>False</t>
  </si>
  <si>
    <t>{f93e15ec-d67d-438c-9292-1b4e37d5e305}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</si>
  <si>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</si>
  <si>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</si>
  <si>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</si>
  <si>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</si>
  <si>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</si>
  <si>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</si>
  <si>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</si>
  <si>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IMPORT</t>
  </si>
  <si>
    <t>Stavba:</t>
  </si>
  <si>
    <t>Zadanie_Obnova MS Hruba Borsa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</si>
  <si>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</si>
  <si>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</si>
  <si>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</si>
  <si>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</si>
  <si>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</si>
  <si>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</si>
  <si>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</si>
  <si>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</si>
  <si>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</si>
  <si>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</si>
  <si>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</si>
  <si>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</si>
  <si>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</si>
  <si>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</si>
  <si>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</si>
  <si>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</si>
  <si>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</si>
  <si>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</si>
  <si>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</si>
  <si>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</si>
  <si>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</si>
  <si>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</si>
  <si>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</si>
  <si>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</si>
  <si>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</si>
  <si>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</si>
  <si>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</si>
  <si>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</si>
  <si>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</si>
  <si>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</si>
  <si>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</si>
  <si>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</si>
  <si>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</si>
  <si>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</si>
  <si>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</si>
  <si>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</si>
  <si>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</si>
  <si>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</si>
  <si>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</si>
  <si>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</si>
  <si>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</si>
  <si>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</si>
  <si>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</si>
  <si>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</si>
  <si>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</si>
  <si>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</si>
  <si>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</si>
  <si>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</si>
  <si>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</si>
  <si>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</si>
  <si>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</si>
  <si>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</si>
  <si>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</si>
  <si>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</si>
  <si>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</si>
  <si>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</si>
  <si>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</si>
  <si>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1</t>
  </si>
  <si>
    <t>Stavebná časť</t>
  </si>
  <si>
    <t>STA</t>
  </si>
  <si>
    <t>{344e79bf-5780-48e4-a0bc-450020c5369a}</t>
  </si>
  <si>
    <t>2</t>
  </si>
  <si>
    <t>Vykurovanie</t>
  </si>
  <si>
    <t>{8a1511b4-b3e7-4e95-85cb-c6f4b4145bb9}</t>
  </si>
  <si>
    <t>3</t>
  </si>
  <si>
    <t>Zdravotechnika</t>
  </si>
  <si>
    <t>{63cf3c86-5195-4f60-91d3-cf8aa2193fe8}</t>
  </si>
  <si>
    <t>4</t>
  </si>
  <si>
    <t>Elektroinštalácia</t>
  </si>
  <si>
    <t>{a6b0fe21-0ec1-4dcc-9a7d-084a20b2e65c}</t>
  </si>
  <si>
    <t>5</t>
  </si>
  <si>
    <t>Vzduchotechnika</t>
  </si>
  <si>
    <t>{748f336a-c534-4bd2-aa1a-35169b18e5de}</t>
  </si>
  <si>
    <t>KRYCÍ LIST ROZPOČTU</t>
  </si>
  <si>
    <t>Objekt:</t>
  </si>
  <si>
    <t>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</si>
  <si>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</si>
  <si>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</si>
  <si>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</si>
  <si>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</si>
  <si>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</si>
  <si>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</si>
  <si>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</si>
  <si>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</si>
  <si>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</si>
  <si>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</si>
  <si>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</si>
  <si>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</si>
  <si>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</si>
  <si>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</si>
  <si>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</si>
  <si>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</si>
  <si>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725 - Zdravotechnika - zariaďovacie predmety</t>
  </si>
  <si>
    <t xml:space="preserve">    733 - Ústredné kúrenie - rozvodné potrubie</t>
  </si>
  <si>
    <t xml:space="preserve">    735 - Ústredné kúrenie - vykurovacie telesá</t>
  </si>
  <si>
    <t xml:space="preserve">    761 - Konštrukcie sklobetónové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</si>
  <si>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</si>
  <si>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</si>
  <si>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</si>
  <si>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</si>
  <si>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</si>
  <si>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</si>
  <si>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</si>
  <si>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</si>
  <si>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</si>
  <si>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</si>
  <si>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Dokončovacie práce - nátery</t>
  </si>
  <si>
    <t xml:space="preserve">    784 - Maľby</t>
  </si>
  <si>
    <t>M - Práce a dodávky M</t>
  </si>
  <si>
    <t xml:space="preserve">    21-M - Elektromontáže</t>
  </si>
  <si>
    <t xml:space="preserve">    24-M - Vzduchotechnika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</si>
  <si>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</si>
  <si>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</si>
  <si>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</si>
  <si>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</si>
  <si>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</si>
  <si>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</si>
  <si>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</si>
  <si>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</si>
  <si>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</si>
  <si>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</si>
  <si>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</si>
  <si>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</si>
  <si>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</si>
  <si>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</si>
  <si>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</si>
  <si>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</si>
  <si>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</si>
  <si>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113307122.S</t>
  </si>
  <si>
    <t>Odstránenie podkladu v ploche do 200 m2 z kameniva hrubého drveného, hr.100 do 200 mm,  -0,23500t</t>
  </si>
  <si>
    <t>m2</t>
  </si>
  <si>
    <t>131201101.S</t>
  </si>
  <si>
    <t>Výkop nezapaženej jamy v hornine 3, do 100 m3</t>
  </si>
  <si>
    <t>m3</t>
  </si>
  <si>
    <t>131201109.S</t>
  </si>
  <si>
    <t>Hĺbenie nezapažených jám a zárezov. Príplatok za lepivosť horniny 3</t>
  </si>
  <si>
    <t>6</t>
  </si>
  <si>
    <t>17410100-2</t>
  </si>
  <si>
    <t>Zásyp sypaninou so zhutnením jám, šachiet, rýh, zárezov alebo okolo objektov do 100 m3</t>
  </si>
  <si>
    <t>8</t>
  </si>
  <si>
    <t>M</t>
  </si>
  <si>
    <t>58341000290-1</t>
  </si>
  <si>
    <t>PODLAHA NOSNÁ ČASŤ - ZHUTNENÝ ŠTRK POD PODKLADNÝ BETÓN, FR. 16-32 mm, PRÍP. 8-32 MM (MIEŠANÁ FRAKCIA), HR. MIN. 150 MM A VIAC</t>
  </si>
  <si>
    <t>t</t>
  </si>
  <si>
    <t>10</t>
  </si>
  <si>
    <t>162201101</t>
  </si>
  <si>
    <t>Vodorovné premiestnenie výkopku z horniny 1-4 do 20m</t>
  </si>
  <si>
    <t>12</t>
  </si>
  <si>
    <t>7</t>
  </si>
  <si>
    <t>162501102</t>
  </si>
  <si>
    <t>Vodorovné premiestnenie výkopku po spevnenej ceste z horniny tr.1-4, do 100 m3 na vzdialenosť do 3000 m</t>
  </si>
  <si>
    <t>14</t>
  </si>
  <si>
    <t>162501105</t>
  </si>
  <si>
    <t>Vodorovné premiestnenie výkopku po spevnenej ceste z horniny tr.1-4, do 100 m3, príplatok k cene za každých ďalšich a začatých 1000 m</t>
  </si>
  <si>
    <t>16</t>
  </si>
  <si>
    <t>9</t>
  </si>
  <si>
    <t>167101101</t>
  </si>
  <si>
    <t>Nakladanie neuľahnutého výkopku z hornín tr.1-4 do 100 m3</t>
  </si>
  <si>
    <t>18</t>
  </si>
  <si>
    <t>171201201</t>
  </si>
  <si>
    <t>Uloženie sypaniny na skládky do 100 m3</t>
  </si>
  <si>
    <t>11</t>
  </si>
  <si>
    <t>171209002</t>
  </si>
  <si>
    <t>Poplatok za skladovanie - zemina a kamenivo (17 05) ostatné</t>
  </si>
  <si>
    <t>22</t>
  </si>
  <si>
    <t>Zakladanie</t>
  </si>
  <si>
    <t>273321312.S</t>
  </si>
  <si>
    <t>Betón základových dosiek, železový (bez výstuže), tr. C 20/25</t>
  </si>
  <si>
    <t>24</t>
  </si>
  <si>
    <t>13</t>
  </si>
  <si>
    <t>27336202-1</t>
  </si>
  <si>
    <t>PODLAHA NOSNÁ ČASŤ - PODKLADNÁ ŽELEZOBETÓNOVÁ DOSKA, BETÓN C20/25, HR. 150 MM, siete KY49 aj stienka pri schodisku</t>
  </si>
  <si>
    <t>ks</t>
  </si>
  <si>
    <t>26</t>
  </si>
  <si>
    <t>Zvislé a kompletné konštrukcie</t>
  </si>
  <si>
    <t>34224203-2</t>
  </si>
  <si>
    <t>SKLADBA VNÚTORNEJ NOSNEJ DELIACEJ STENY - VS1 - MUROVANÁ NENOSNÁ DELIACA STENA HR. 140 MM Z KERAMICKÉHO MURIVA, /NAPR. POROTHERM 14 PROFI, ROZM. 500x140x249 MM/</t>
  </si>
  <si>
    <t>28</t>
  </si>
  <si>
    <t>15</t>
  </si>
  <si>
    <t>31123456-2</t>
  </si>
  <si>
    <t>SKLADBA VNÚTORNEJ NOSNEJ DELIACEJ STENY - VS2 - MUROVANÁ NOSNÁ DELIACA STENA HR. 500 MM Z KERAMICKÉHO MURIVA, /NAPR. POROTHERM 25 PROFI, ROZM. 250x250x249 MM/ (2x250MM)</t>
  </si>
  <si>
    <t>30</t>
  </si>
  <si>
    <t>34132141-1</t>
  </si>
  <si>
    <t>Osadenie UPE do betónového lôžka a vyspravenie otvoru betónom C25/30</t>
  </si>
  <si>
    <t>32</t>
  </si>
  <si>
    <t>17</t>
  </si>
  <si>
    <t>31716013-3</t>
  </si>
  <si>
    <t>Keramický preklad KPP12-1250</t>
  </si>
  <si>
    <t>34</t>
  </si>
  <si>
    <t>34132141-2</t>
  </si>
  <si>
    <t>Osadenie prekladu KPP do betónového lôžka</t>
  </si>
  <si>
    <t>36</t>
  </si>
  <si>
    <t>Vodorovné konštrukcie</t>
  </si>
  <si>
    <t>19</t>
  </si>
  <si>
    <t>43032141-1</t>
  </si>
  <si>
    <t>Vyhotovenie betónovej podesty únikových dverí, betón C25/30</t>
  </si>
  <si>
    <t>38</t>
  </si>
  <si>
    <t>Úpravy povrchov, podlahy, osadenie</t>
  </si>
  <si>
    <t>632452219.S</t>
  </si>
  <si>
    <t>Cementový poter, pevnosti v tlaku 20 MPa, hr. 50 mm</t>
  </si>
  <si>
    <t>40</t>
  </si>
  <si>
    <t>21</t>
  </si>
  <si>
    <t>61146011-1</t>
  </si>
  <si>
    <t>Podkladný a uzatvárací náter na betón</t>
  </si>
  <si>
    <t>42</t>
  </si>
  <si>
    <t>63245261-1</t>
  </si>
  <si>
    <t>SAMONIVELAČNÝ POTER hr. 5,0 MM</t>
  </si>
  <si>
    <t>44</t>
  </si>
  <si>
    <t>23</t>
  </si>
  <si>
    <t>61246036-1</t>
  </si>
  <si>
    <t>UNIVERZÁLNA JEDNOVRSTVÁ VÁPENNOCEMENTOVÁ OMIETKA HR. MAX. 20 MM, /NAPR. POROTHERM UNIVERSAL/,    VYHLADENÁ DO FINÁLNEJ POVRCHOVEJ ÚPRAVY</t>
  </si>
  <si>
    <t>46</t>
  </si>
  <si>
    <t>61246511-1</t>
  </si>
  <si>
    <t>PREDNÁSTREK</t>
  </si>
  <si>
    <t>48</t>
  </si>
  <si>
    <t>25</t>
  </si>
  <si>
    <t>62525073-3</t>
  </si>
  <si>
    <t>LEPIACA STIERKA PRE ETICS</t>
  </si>
  <si>
    <t>50</t>
  </si>
  <si>
    <t>62525071-1</t>
  </si>
  <si>
    <t>SKLADBA OBVODOVEJ STENY S1,S2 - TEPELNOIZOLAČNÁ VRSTVA ETICS - IZOLAČNÉ DOSKY NA BÁZE MINERÁLNEJ VLNY /NAPR. ISOVER TF PROFI/ HR. 160 MM</t>
  </si>
  <si>
    <t>52</t>
  </si>
  <si>
    <t>27</t>
  </si>
  <si>
    <t>62248111-2</t>
  </si>
  <si>
    <t>Potiahnutie vonkajších stien sklotextílnou mriežkou s celoplošným prilepením</t>
  </si>
  <si>
    <t>54</t>
  </si>
  <si>
    <t>6259911-5</t>
  </si>
  <si>
    <t>Základný náter</t>
  </si>
  <si>
    <t>56</t>
  </si>
  <si>
    <t>29</t>
  </si>
  <si>
    <t>622464222</t>
  </si>
  <si>
    <t>Vonkajšia omietka stien  tenkovrstvová silikátová 2 mm príp. silikónová omietka</t>
  </si>
  <si>
    <t>58</t>
  </si>
  <si>
    <t>62525142-1</t>
  </si>
  <si>
    <t>SKLADBA OBVODOVEJ STENY S1,S2 - TEPELNOIZOLAČNÁ VRSTVA ETICS - IZOLAČNÉ DOSKY napr. extrudovaný polystyrén XPS napr.  Styrodur 2800 C hr. 20mm podbitie strechy</t>
  </si>
  <si>
    <t>60</t>
  </si>
  <si>
    <t>31</t>
  </si>
  <si>
    <t>62525138-2</t>
  </si>
  <si>
    <t>SKLADBA OBVODOVEJ STENY S1,S2 - TEPELNOIZOLAČNÁ VRSTVA ETICS - IZOLAČNÉ DOSKY napr. extrudovaný polystyrén XPS napr.  Styrodur 2800 C hr. 50mm izolácia striešky nad vstupom</t>
  </si>
  <si>
    <t>62</t>
  </si>
  <si>
    <t>62525055-3</t>
  </si>
  <si>
    <t>SKLADBA OBVODOVEJ STENY - SOKEL S1,S2 - TEPELNOIZOLAČNÁ VRSTVA ETICS - IZOLAČNÉ DOSKY Z POLYSTYRÉNU /NAPR. EXTRUDOVANÝ POLYSTYRÉN ALT. POLYSTYRÉN EPS VHODNÝ PRE ZATEPLENIE SOKLOV/ HR. 120 MM</t>
  </si>
  <si>
    <t>64</t>
  </si>
  <si>
    <t>33</t>
  </si>
  <si>
    <t>622465112</t>
  </si>
  <si>
    <t>Vonkajšia omietka stien , marmolit, mramorové zrná, strednozrnná , soklová omietka</t>
  </si>
  <si>
    <t>66</t>
  </si>
  <si>
    <t>95394531-1</t>
  </si>
  <si>
    <t>Štartovací profil pre zateplenie</t>
  </si>
  <si>
    <t>m</t>
  </si>
  <si>
    <t>68</t>
  </si>
  <si>
    <t>35</t>
  </si>
  <si>
    <t>9539461-2-</t>
  </si>
  <si>
    <t>Rohové a kútové profily zateplenia a ostenia</t>
  </si>
  <si>
    <t>70</t>
  </si>
  <si>
    <t>95399612-1</t>
  </si>
  <si>
    <t>APU lišty</t>
  </si>
  <si>
    <t>72</t>
  </si>
  <si>
    <t>37</t>
  </si>
  <si>
    <t>9539961-2</t>
  </si>
  <si>
    <t>Parotesná páska - montáž okien, zo strany interiéru</t>
  </si>
  <si>
    <t>74</t>
  </si>
  <si>
    <t>9539961-3</t>
  </si>
  <si>
    <t>Paropriepustná páska -  poistná hydroizolačná páska - montáž okien, zo strany exteriéru</t>
  </si>
  <si>
    <t>76</t>
  </si>
  <si>
    <t>Ostatné konštrukcie a práce-búranie</t>
  </si>
  <si>
    <t>39</t>
  </si>
  <si>
    <t>965081812.S</t>
  </si>
  <si>
    <t>Búranie dlažieb, z kamen., cement., terazzových, čadičových alebo keramických, hr. nad 10 mm,  -0,06500t</t>
  </si>
  <si>
    <t>78</t>
  </si>
  <si>
    <t>96105511-1</t>
  </si>
  <si>
    <t>Odstránenie betónovej podlahy hr. 150mm</t>
  </si>
  <si>
    <t>80</t>
  </si>
  <si>
    <t>41</t>
  </si>
  <si>
    <t>962052211.S</t>
  </si>
  <si>
    <t>Búranie muriva alebo vybúranie otvorov plochy nad 4 m2 železobetonového nadzákladného,  -2,40000t</t>
  </si>
  <si>
    <t>82</t>
  </si>
  <si>
    <t>96808235-1</t>
  </si>
  <si>
    <t>Odstránenie plastových okien, dverí a zaskl. stien</t>
  </si>
  <si>
    <t>84</t>
  </si>
  <si>
    <t>43</t>
  </si>
  <si>
    <t>96807287-1</t>
  </si>
  <si>
    <t>Odstránenie mreží z okien</t>
  </si>
  <si>
    <t>86</t>
  </si>
  <si>
    <t>968061125.S</t>
  </si>
  <si>
    <t>Vyvesenie dreveného dverného krídla do suti plochy do 2 m2, -0,02400t</t>
  </si>
  <si>
    <t>88</t>
  </si>
  <si>
    <t>45</t>
  </si>
  <si>
    <t>96807245-1</t>
  </si>
  <si>
    <t>Odstránenie existujúcich oceľových zárubní 600x1970</t>
  </si>
  <si>
    <t>90</t>
  </si>
  <si>
    <t>96807245-2</t>
  </si>
  <si>
    <t>Odstránenie existujúcich oceľových zárubní 800x1970</t>
  </si>
  <si>
    <t>92</t>
  </si>
  <si>
    <t>47</t>
  </si>
  <si>
    <t>96807245-3</t>
  </si>
  <si>
    <t>Odstránenie existujúcich oceľových zárubní 900x1970</t>
  </si>
  <si>
    <t>94</t>
  </si>
  <si>
    <t>968061126.S</t>
  </si>
  <si>
    <t>Vyvesenie dreveného dverného krídla do suti plochy nad 2 m2, -0,02700t</t>
  </si>
  <si>
    <t>96</t>
  </si>
  <si>
    <t>49</t>
  </si>
  <si>
    <t>96807245-4</t>
  </si>
  <si>
    <t>Odstránenie existujúcich oceľových zárubní 1100x1970</t>
  </si>
  <si>
    <t>98</t>
  </si>
  <si>
    <t>96806235-2</t>
  </si>
  <si>
    <t>Odstránenie drevených zasklených stien, okien a drev. prechodu</t>
  </si>
  <si>
    <t>100</t>
  </si>
  <si>
    <t>51</t>
  </si>
  <si>
    <t>962031132.S</t>
  </si>
  <si>
    <t>Búranie priečok alebo vybúranie otvorov plochy nad 4 m2 z tehál pálených, plných alebo dutých hr. do 150 mm,  -0,19600t</t>
  </si>
  <si>
    <t>102</t>
  </si>
  <si>
    <t>962032231.S</t>
  </si>
  <si>
    <t>Búranie muriva alebo vybúranie otvorov plochy nad 4 m2 nadzákladového z tehál pálených, vápenopieskových, cementových na maltu,  -1,90500t</t>
  </si>
  <si>
    <t>104</t>
  </si>
  <si>
    <t>53</t>
  </si>
  <si>
    <t>978013191.S</t>
  </si>
  <si>
    <t>Otlčenie omietok stien vnútorných vápenných alebo vápennocementových v rozsahu do 100 %,  -0,04600t</t>
  </si>
  <si>
    <t>106</t>
  </si>
  <si>
    <t>978059531.S</t>
  </si>
  <si>
    <t>Odsekanie a odobratie obkladov stien z obkladačiek vnútorných vrátane podkladovej omietky nad 2 m2,  -0,06800t</t>
  </si>
  <si>
    <t>108</t>
  </si>
  <si>
    <t>55</t>
  </si>
  <si>
    <t>978015291.S</t>
  </si>
  <si>
    <t>Otlčenie omietok vonkajších priečelí jednoduchých, s vyškriabaním škár, očistením muriva, v rozsahu do 100 %,  -0,05900t</t>
  </si>
  <si>
    <t>110</t>
  </si>
  <si>
    <t>978011191.S</t>
  </si>
  <si>
    <t>Otlčenie omietok stropov vnútorných vápenných alebo vápennocementových v rozsahu do 100 %,  -0,05000t</t>
  </si>
  <si>
    <t>112</t>
  </si>
  <si>
    <t>57</t>
  </si>
  <si>
    <t>93890230-1</t>
  </si>
  <si>
    <t>Vyčistenie podkladu po odstránení vnútorných a vonkajších omietok</t>
  </si>
  <si>
    <t>114</t>
  </si>
  <si>
    <t>976061111.S</t>
  </si>
  <si>
    <t>Vybúranie drevených zábradlí a madiel,  -0,01600t</t>
  </si>
  <si>
    <t>116</t>
  </si>
  <si>
    <t>59</t>
  </si>
  <si>
    <t>968062991.S</t>
  </si>
  <si>
    <t>Vybúranie drevených vnútorných obložení výkladov, ostenia a obkladov stien,  -0,00400t</t>
  </si>
  <si>
    <t>118</t>
  </si>
  <si>
    <t>96504420-1</t>
  </si>
  <si>
    <t>Príprava podkladu pod samonivelačný poter zdrsnenie terazza, vyrovnanie betónov</t>
  </si>
  <si>
    <t>120</t>
  </si>
  <si>
    <t>61</t>
  </si>
  <si>
    <t>93890230-2</t>
  </si>
  <si>
    <t>PÔVODNÁ KONŠTRUKCIA STROPU NAD 2.NP PO VYČISTENÍ - vyčistenie</t>
  </si>
  <si>
    <t>122</t>
  </si>
  <si>
    <t>97205424-1</t>
  </si>
  <si>
    <t>Vyhotovenie prierazu pre VZT v strope (zmiešanom) hr. stropu 600mm, D250mm</t>
  </si>
  <si>
    <t>124</t>
  </si>
  <si>
    <t>63</t>
  </si>
  <si>
    <t>941941031.S</t>
  </si>
  <si>
    <t>Montáž lešenia ľahkého pracovného radového s podlahami šírky od 0,80 do 1,00 m, výšky do 10 m</t>
  </si>
  <si>
    <t>126</t>
  </si>
  <si>
    <t>941941191.S</t>
  </si>
  <si>
    <t>Príplatok za prvý a každý ďalší i začatý mesiac použitia lešenia ľahkého pracovného radového s podlahami šírky od 0,80 do 1,00 m, výšky do 10 m</t>
  </si>
  <si>
    <t>128</t>
  </si>
  <si>
    <t>65</t>
  </si>
  <si>
    <t>941941831.S</t>
  </si>
  <si>
    <t>Demontáž lešenia ľahkého pracovného radového s podlahami šírky nad 0,80 do 1,00 m, výšky do 10 m</t>
  </si>
  <si>
    <t>130</t>
  </si>
  <si>
    <t>941955002.S</t>
  </si>
  <si>
    <t>Lešenie ľahké pracovné pomocné s výškou lešeňovej podlahy nad 1,20 do 1,90 m</t>
  </si>
  <si>
    <t>132</t>
  </si>
  <si>
    <t>67</t>
  </si>
  <si>
    <t>979081111.S</t>
  </si>
  <si>
    <t>Odvoz sutiny a vybúraných hmôt na skládku do 1 km</t>
  </si>
  <si>
    <t>134</t>
  </si>
  <si>
    <t>979081121.S</t>
  </si>
  <si>
    <t>Odvoz sutiny a vybúraných hmôt na skládku za každý ďalší 1 km</t>
  </si>
  <si>
    <t>136</t>
  </si>
  <si>
    <t>69</t>
  </si>
  <si>
    <t>979082111.S</t>
  </si>
  <si>
    <t>Vnútrostavenisková doprava sutiny a vybúraných hmôt do 10 m</t>
  </si>
  <si>
    <t>138</t>
  </si>
  <si>
    <t>979087213.S</t>
  </si>
  <si>
    <t>Nakladanie na dopravné prostriedky pre vodorovnú dopravu vybúraných hmôt</t>
  </si>
  <si>
    <t>140</t>
  </si>
  <si>
    <t>71</t>
  </si>
  <si>
    <t>979089612.S</t>
  </si>
  <si>
    <t>Poplatok za skladovanie - iné odpady zo stavieb a demolácií (17 09), ostatné</t>
  </si>
  <si>
    <t>142</t>
  </si>
  <si>
    <t>99</t>
  </si>
  <si>
    <t>Presun hmôt HSV</t>
  </si>
  <si>
    <t>999281111.S</t>
  </si>
  <si>
    <t>Presun hmôt pre opravy a údržbu objektov vrátane vonkajších plášťov výšky do 25 m</t>
  </si>
  <si>
    <t>144</t>
  </si>
  <si>
    <t>PSV</t>
  </si>
  <si>
    <t>Práce a dodávky PSV</t>
  </si>
  <si>
    <t>711</t>
  </si>
  <si>
    <t>Izolácie proti vode a vlhkosti</t>
  </si>
  <si>
    <t>73</t>
  </si>
  <si>
    <t>711131101.S</t>
  </si>
  <si>
    <t>Zhotovenie  izolácie proti zemnej vlhkosti vodorovná AIP na sucho</t>
  </si>
  <si>
    <t>146</t>
  </si>
  <si>
    <t>62831000120-1</t>
  </si>
  <si>
    <t>PODLAHA NOSNÁ ČASŤ - HYDROIZOLÁCIA PROTI ZEMNEJ VLHKOSTI A VODE, 2 x ASFALTOVÝ PÁS, HR. 2x 4 MM, SPOLU 8MM, HYDROIZOLÁCIA S PROTIRADÓNOVOU OCHRANOU</t>
  </si>
  <si>
    <t>148</t>
  </si>
  <si>
    <t>75</t>
  </si>
  <si>
    <t>71111314-1</t>
  </si>
  <si>
    <t>Náterová hydroizolácia podlahy a stien v priestoroch so zvýšenou vlhkosťou, /rohy a kúty opatriť spevňujúcou páskou/</t>
  </si>
  <si>
    <t>150</t>
  </si>
  <si>
    <t>998711201.S</t>
  </si>
  <si>
    <t>Presun hmôt pre izoláciu proti vode v objektoch výšky do 6 m</t>
  </si>
  <si>
    <t>%</t>
  </si>
  <si>
    <t>152</t>
  </si>
  <si>
    <t>713</t>
  </si>
  <si>
    <t>Izolácie tepelné</t>
  </si>
  <si>
    <t>77</t>
  </si>
  <si>
    <t>713122131.S</t>
  </si>
  <si>
    <t>Montáž tepelnej izolácie podláh polystyrénom, kladeným do lepidla</t>
  </si>
  <si>
    <t>154</t>
  </si>
  <si>
    <t>28376000120-1</t>
  </si>
  <si>
    <t>PODLAHA NOSNÁ ČASŤ  - TEPELNÁ IZOLÁCIA PODLAHOVÝ POLYSTYRÉN /NAPR. ISOVER EPS NEOFLOOR/, HR. 140 MM</t>
  </si>
  <si>
    <t>156</t>
  </si>
  <si>
    <t>79</t>
  </si>
  <si>
    <t>63200101-1</t>
  </si>
  <si>
    <t>PE fólia, ochranná vrstva tepelnej izolácie</t>
  </si>
  <si>
    <t>158</t>
  </si>
  <si>
    <t>28329000360-1</t>
  </si>
  <si>
    <t>160</t>
  </si>
  <si>
    <t>81</t>
  </si>
  <si>
    <t>713111125.S</t>
  </si>
  <si>
    <t>Montáž tepelnej izolácie stropov rovných minerálnou vlnou, spodkom prilepením</t>
  </si>
  <si>
    <t>162</t>
  </si>
  <si>
    <t>63164000130-1</t>
  </si>
  <si>
    <t>SKLADBA STROPU - POVALA - STR1 - DOSKOVÁ TEPELNÁ IZOLÁCIA ZO SKLENEJ VLNY HR. 160 MM /NAPR. ISOVER DOMO PLUS/</t>
  </si>
  <si>
    <t>164</t>
  </si>
  <si>
    <t>83</t>
  </si>
  <si>
    <t>63164000100-2</t>
  </si>
  <si>
    <t>SKLADBA STROPU - POVALA - STR1 - DOSKOVÁ TEPELNÁ IZOLÁCIA ZO SKLENEJ VLNY HR. 100 MM /NAPR. ISOVER DOMO PLUS/</t>
  </si>
  <si>
    <t>166</t>
  </si>
  <si>
    <t>713131132.S</t>
  </si>
  <si>
    <t>Montáž tepelnej izolácie stien minerálnou vlnou, celoplošným prilepením</t>
  </si>
  <si>
    <t>168</t>
  </si>
  <si>
    <t>85</t>
  </si>
  <si>
    <t>63144004180-1</t>
  </si>
  <si>
    <t>SKLADBA VNÚTORNEJ PRIEČKY HR. 125 MM - VS3 - TEPELNÁ IZOLÁCIA MINERÁLNA VLNA HR. 60 MM, SÚČINITEL TEPELNEJ VODIVOSTI 0,040 W/m.K, IZOLÁCIA VKLADANÁ DO KOVOVÉHO ROŠTU</t>
  </si>
  <si>
    <t>170</t>
  </si>
  <si>
    <t>998713201.S</t>
  </si>
  <si>
    <t>Presun hmôt pre izolácie tepelné v objektoch výšky do 6 m</t>
  </si>
  <si>
    <t>172</t>
  </si>
  <si>
    <t>725</t>
  </si>
  <si>
    <t>Zdravotechnika - zariaďovacie predmety</t>
  </si>
  <si>
    <t>87</t>
  </si>
  <si>
    <t>72524527-1</t>
  </si>
  <si>
    <t>Odstránenie sprchového kúta</t>
  </si>
  <si>
    <t>174</t>
  </si>
  <si>
    <t>72521082-1</t>
  </si>
  <si>
    <t>Odstránenie umývadiel aj so sifónmi a batériami</t>
  </si>
  <si>
    <t>176</t>
  </si>
  <si>
    <t>89</t>
  </si>
  <si>
    <t>72511081-1</t>
  </si>
  <si>
    <t>Odstránenie  wc aj s napojením na vodu a kanalizáciu</t>
  </si>
  <si>
    <t>súb.</t>
  </si>
  <si>
    <t>178</t>
  </si>
  <si>
    <t>998725201.S</t>
  </si>
  <si>
    <t>Presun hmôt pre zariaďovacie predmety v objektoch výšky do 6 m</t>
  </si>
  <si>
    <t>180</t>
  </si>
  <si>
    <t>733</t>
  </si>
  <si>
    <t>Ústredné kúrenie - rozvodné potrubie</t>
  </si>
  <si>
    <t>91</t>
  </si>
  <si>
    <t>733110808.S</t>
  </si>
  <si>
    <t>Demontáž potrubia z oceľových rúrok závitových nad 32 do DN 50,  -0,00532t</t>
  </si>
  <si>
    <t>182</t>
  </si>
  <si>
    <t>998733201.S</t>
  </si>
  <si>
    <t>Presun hmôt pre rozvody potrubia v objektoch výšky do 6 m</t>
  </si>
  <si>
    <t>184</t>
  </si>
  <si>
    <t>735</t>
  </si>
  <si>
    <t>Ústredné kúrenie - vykurovacie telesá</t>
  </si>
  <si>
    <t>93</t>
  </si>
  <si>
    <t>73515181-1</t>
  </si>
  <si>
    <t>Odstránenie vykurovacích telies a odpojenie</t>
  </si>
  <si>
    <t>186</t>
  </si>
  <si>
    <t>998735201.S</t>
  </si>
  <si>
    <t>Presun hmôt pre vykurovacie telesá v objektoch výšky do 6 m</t>
  </si>
  <si>
    <t>188</t>
  </si>
  <si>
    <t>761</t>
  </si>
  <si>
    <t>Konštrukcie sklobetónové</t>
  </si>
  <si>
    <t>95</t>
  </si>
  <si>
    <t>76112321-1</t>
  </si>
  <si>
    <t>Odstránenie sklobetónových konštrukcií hr.80mm</t>
  </si>
  <si>
    <t>190</t>
  </si>
  <si>
    <t>998761201.S</t>
  </si>
  <si>
    <t>Presun hmôt na sklobetónové konštrukcie v objektoch výšky do 6 m</t>
  </si>
  <si>
    <t>192</t>
  </si>
  <si>
    <t>762</t>
  </si>
  <si>
    <t>Konštrukcie tesárske</t>
  </si>
  <si>
    <t>97</t>
  </si>
  <si>
    <t>76211-1</t>
  </si>
  <si>
    <t>Vyhotovenie drevenej konštrukcie z hranolov 100x100 v podstrešnom priestore</t>
  </si>
  <si>
    <t>194</t>
  </si>
  <si>
    <t>76242130-1</t>
  </si>
  <si>
    <t>Vyhotovenie podlahy z dosiek hr. 25mm v podstrešnom priestore</t>
  </si>
  <si>
    <t>196</t>
  </si>
  <si>
    <t>998762202.S</t>
  </si>
  <si>
    <t>Presun hmôt pre konštrukcie tesárske v objektoch výšky do 12 m</t>
  </si>
  <si>
    <t>198</t>
  </si>
  <si>
    <t>763</t>
  </si>
  <si>
    <t>Konštrukcie - drevostavby</t>
  </si>
  <si>
    <t>76313953-1</t>
  </si>
  <si>
    <t>Odstránenie sadrokartónového kazetového podhľadu aj so zavesenou konštrukciou</t>
  </si>
  <si>
    <t>200</t>
  </si>
  <si>
    <t>101</t>
  </si>
  <si>
    <t>76313281-1</t>
  </si>
  <si>
    <t>SKLADBA STROPU - ST1 - JEDNOÚROVŇOVÝ OCELOVÝ ROŠT Z CD PROFILOV PRE VYHOTOVENIE SD PODHLADU (ZAVESENÝ), HR. 35 MM</t>
  </si>
  <si>
    <t>202</t>
  </si>
  <si>
    <t>76313824-1</t>
  </si>
  <si>
    <t>SKLADBA STROPU - ST1 - SADROKARTÓNOVÝ PODHLAD HR. 1x12,5 MM</t>
  </si>
  <si>
    <t>204</t>
  </si>
  <si>
    <t>103</t>
  </si>
  <si>
    <t>76311551-1</t>
  </si>
  <si>
    <t>SKLADBA VNÚTORNEJ PRIEČKY HR. 125 MM - VS3 - SADROKARTÓNOVÁ DOSKA HR. 2x12,5 MM (V ZMYSLE POŽIADAVIEK PROJEKTU PROTIPOŽIARNEJ BEZPEČNOSTI STAVBY A POŽIADAVIEK PREVÁDZKY JEDNOTLIVÝCH PRIESTOROV)</t>
  </si>
  <si>
    <t>206</t>
  </si>
  <si>
    <t>76311328-2</t>
  </si>
  <si>
    <t>SKLADBA VNÚTORNEJ PRIEČKY HR. 125 MM - VS3 - KOVOVÝ ROŠT PROFIL Š. 75 MM</t>
  </si>
  <si>
    <t>208</t>
  </si>
  <si>
    <t>105</t>
  </si>
  <si>
    <t>76311551-2</t>
  </si>
  <si>
    <t>210</t>
  </si>
  <si>
    <t>76312001-1</t>
  </si>
  <si>
    <t>SKLADBA INŠTALAČNEJ PREDSTENY HR. 150 MM, 200MM - VS4 - SADROKARTÓNOVÁ DOSKA HR. 1x12,5 MM, S PRESIEŤKOVANÍM, PRETMELENÍM A VYBRÚSENÍM SPOJOV,    NA OCELOVEJ NOSNEJ KONŠTRUKCII Z CW A UW PROFILOV HR. 100 MM,</t>
  </si>
  <si>
    <t>212</t>
  </si>
  <si>
    <t>107</t>
  </si>
  <si>
    <t>76312001-2</t>
  </si>
  <si>
    <t>SKLADBA INŠTALAČNEJ PREDSTENY (OSTATNÉ HRÚBKY) - VS5 - VNÚTORNÁ FARBA 2x, RESP. KERAMICKÝ OBKLAD DO POTREBNEJ VÝŠKY - SADROKARTÓNOVÁ DOSKA HR. 2x12,5 MM, S PRESIEŤKOVANÍM, PRETMELENÍM A VYBRÚSENÍM SPOJOV,</t>
  </si>
  <si>
    <t>214</t>
  </si>
  <si>
    <t>76311-1</t>
  </si>
  <si>
    <t>I01 - Sanitárna priečka pre vytvorenie wc kabíny z dosiek HPL 13mm v hliníkovom ráme š. 40mm</t>
  </si>
  <si>
    <t>216</t>
  </si>
  <si>
    <t>109</t>
  </si>
  <si>
    <t>76311-2</t>
  </si>
  <si>
    <t>I02 - Sanitárna priečka pre vytvorenie wc kabíny z dosiek HPL 13mm v hliníkovom ráme š. 40mm</t>
  </si>
  <si>
    <t>218</t>
  </si>
  <si>
    <t>998763201.S</t>
  </si>
  <si>
    <t>Presun hmôt pre drevostavby v objektoch výšky do 12 m</t>
  </si>
  <si>
    <t>220</t>
  </si>
  <si>
    <t>764</t>
  </si>
  <si>
    <t>Konštrukcie klampiarske</t>
  </si>
  <si>
    <t>111</t>
  </si>
  <si>
    <t>76435282-1</t>
  </si>
  <si>
    <t>Demontáž žľabov pododkvapových polkruhových so sklonom do 30st. rš 400 a 500 mm,  -0,00445t</t>
  </si>
  <si>
    <t>222</t>
  </si>
  <si>
    <t>76443081-1</t>
  </si>
  <si>
    <t>Odstránenie oplechovania striešky nad vstupom</t>
  </si>
  <si>
    <t>224</t>
  </si>
  <si>
    <t>113</t>
  </si>
  <si>
    <t>76475116-1</t>
  </si>
  <si>
    <t>Odstránenie napojenia dažďových zvodov na lapače strešných splavenín</t>
  </si>
  <si>
    <t>226</t>
  </si>
  <si>
    <t>76435340-1</t>
  </si>
  <si>
    <t>Dažďový žľab rozvinutej šírky 660 mm,  materiálové prevedenie farebný pozink alebo lakoplastovaná oceľ (napr. produkty KJG alebo Swept), jadro z pozinkovanej ocele hr. min. 0,6 mm aj s kotvením a príponkami</t>
  </si>
  <si>
    <t>228</t>
  </si>
  <si>
    <t>115</t>
  </si>
  <si>
    <t>76435941-1</t>
  </si>
  <si>
    <t>Zberný dažďový kotlík s vyústením na potrubie priemeru 100 mm, materiálové prevedenie farebný pozink alebo lakoplastovaná oceľ (napr. produkty KJG alebo Swept), jadro z pozinkovanej ocele hr. min. 0,6 mm</t>
  </si>
  <si>
    <t>230</t>
  </si>
  <si>
    <t>764454453.S</t>
  </si>
  <si>
    <t>Zvislý daždový zvod priemeru 100 mm, dodávka vrátane príslušných komponentov (montážne objímky, tvarovky pre zmenu smeru, spojovacie prvky a pod.)</t>
  </si>
  <si>
    <t>232</t>
  </si>
  <si>
    <t>117</t>
  </si>
  <si>
    <t>76443049-1</t>
  </si>
  <si>
    <t>Oplechovanie striešky nad vstupom rozvinutej šírky 1500 mm,  materiálové prevedenie farebný pozink alebo lakoplastovaná oceľ</t>
  </si>
  <si>
    <t>234</t>
  </si>
  <si>
    <t>76444141-1</t>
  </si>
  <si>
    <t>Chrlič z pozinkovaného farbeného PZf plechu</t>
  </si>
  <si>
    <t>236</t>
  </si>
  <si>
    <t>119</t>
  </si>
  <si>
    <t>76443049-2</t>
  </si>
  <si>
    <t>Oplechovanie styku zateplovanej fasády a ex. strechy pôvodného objektu, rozvinutej šírky 500 mm,  materiálové prevedenie farebný pozink alebo lakoplastovaná oceľ</t>
  </si>
  <si>
    <t>238</t>
  </si>
  <si>
    <t>76443049-3</t>
  </si>
  <si>
    <t>Oplechovanie kontajneru strechy pri styku s novým zateplením steny, rozvinutej šírky 400 mm,  materiálové prevedenie farebný pozink alebo lakoplastovaná oceľ</t>
  </si>
  <si>
    <t>240</t>
  </si>
  <si>
    <t>121</t>
  </si>
  <si>
    <t>76411-1</t>
  </si>
  <si>
    <t>Úprava dažďových zvodov a žľabov pri napejení existujúcej budovy</t>
  </si>
  <si>
    <t>242</t>
  </si>
  <si>
    <t>998764201.S</t>
  </si>
  <si>
    <t>Presun hmôt pre konštrukcie klampiarske v objektoch výšky do 6 m</t>
  </si>
  <si>
    <t>244</t>
  </si>
  <si>
    <t>765</t>
  </si>
  <si>
    <t>Konštrukcie - krytiny tvrdé</t>
  </si>
  <si>
    <t>123</t>
  </si>
  <si>
    <t>76531181-1</t>
  </si>
  <si>
    <t>Odstránenie časti keramickej krytiny na štítovej stene</t>
  </si>
  <si>
    <t>246</t>
  </si>
  <si>
    <t>998765201.S</t>
  </si>
  <si>
    <t>Presun hmôt pre tvrdé krytiny v objektoch výšky do 6 m</t>
  </si>
  <si>
    <t>248</t>
  </si>
  <si>
    <t>766</t>
  </si>
  <si>
    <t>Konštrukcie stolárske</t>
  </si>
  <si>
    <t>125</t>
  </si>
  <si>
    <t>76611-1</t>
  </si>
  <si>
    <t>Odstránenie dreveného montovaného schodiska v triede</t>
  </si>
  <si>
    <t>250</t>
  </si>
  <si>
    <t>76611-2</t>
  </si>
  <si>
    <t>Dodávka a montáž plastového okna, trojsklo, 1350x1000 mm, vr. poplast. parapetu a oplechovania parapetu, O01</t>
  </si>
  <si>
    <t>252</t>
  </si>
  <si>
    <t>127</t>
  </si>
  <si>
    <t>76611-3</t>
  </si>
  <si>
    <t>Dodávka a montáž plastového okna, trojsklo, 1350x1800 mm, vr. poplast. parapetu a oplechovania parapetu, O02</t>
  </si>
  <si>
    <t>254</t>
  </si>
  <si>
    <t>76611-4</t>
  </si>
  <si>
    <t>Dodávka a montáž plastového okna, trojsklo, 1000x1300 mm, vr. poplast. parapetu a oplechovania parapetu, O03</t>
  </si>
  <si>
    <t>256</t>
  </si>
  <si>
    <t>129</t>
  </si>
  <si>
    <t>76611-5</t>
  </si>
  <si>
    <t>Dodávka a montáž plastového okna, trojsklo, 1200x1300 mm, vr. poplast. parapetu a oplechovania parapetu, O04</t>
  </si>
  <si>
    <t>258</t>
  </si>
  <si>
    <t>76611-6</t>
  </si>
  <si>
    <t>Dodávka a montáž plastového okna, trojsklo, 1800x1000 mm, vr. poplast. parapetu a oplechovania parapetu, O05</t>
  </si>
  <si>
    <t>260</t>
  </si>
  <si>
    <t>131</t>
  </si>
  <si>
    <t>76611-7</t>
  </si>
  <si>
    <t>Dodávka a montáž plastového okna, trojsklo, 2050x2400 mm, vr. poplast. parapetu a oplechovania parapetu, O06</t>
  </si>
  <si>
    <t>262</t>
  </si>
  <si>
    <t>76611-8</t>
  </si>
  <si>
    <t>Dodávka a montáž plastového okna, trojsklo, 1450x1600 mm, vr. poplast. parapetu a oplechovania parapetu, O07</t>
  </si>
  <si>
    <t>264</t>
  </si>
  <si>
    <t>133</t>
  </si>
  <si>
    <t>76611-9</t>
  </si>
  <si>
    <t>Dodávka a montáž plastového okna, trojsklo, 1500x2450 mm, vr. poplast. parapetu a oplechovania parapetu, O08</t>
  </si>
  <si>
    <t>266</t>
  </si>
  <si>
    <t>76611-10</t>
  </si>
  <si>
    <t>Dodávka a montáž plastového okna, trojsklo, 2400x1300 mm, vr. poplast. parapetu a oplechovania parapetu, O09</t>
  </si>
  <si>
    <t>268</t>
  </si>
  <si>
    <t>135</t>
  </si>
  <si>
    <t>76611-11</t>
  </si>
  <si>
    <t>Dodávka a montáž plastového okna, trojsklo, 2050x2450 mm, vr. poplast. parapetu a oplechovania parapetu, O10</t>
  </si>
  <si>
    <t>270</t>
  </si>
  <si>
    <t>76611-12</t>
  </si>
  <si>
    <t>Dodávka a montáž plastových dverí, trojsklo, otvor 2600x2250 mm, dvere 900x2150 mm, V01</t>
  </si>
  <si>
    <t>272</t>
  </si>
  <si>
    <t>137</t>
  </si>
  <si>
    <t>76611-13</t>
  </si>
  <si>
    <t>Dodávka a montáž plastových dverí, trojsklo, otvor 1100x2200 mm, dvere 900x2150 mm, V02</t>
  </si>
  <si>
    <t>274</t>
  </si>
  <si>
    <t>76611-14</t>
  </si>
  <si>
    <t>Dodávka a montáž interiér. drevených dverí,PO EW 30 C3-D3, 800x1970 mm, D01</t>
  </si>
  <si>
    <t>276</t>
  </si>
  <si>
    <t>139</t>
  </si>
  <si>
    <t>76611-15</t>
  </si>
  <si>
    <t>Dodávka a montáž interiér. drevených dverí, PO EW 30 C3-D3, 900x1970 mm, D02</t>
  </si>
  <si>
    <t>278</t>
  </si>
  <si>
    <t>76611-16</t>
  </si>
  <si>
    <t>Dodávka a montáž interiér. drevených dverí, 900x1970 mm, D03</t>
  </si>
  <si>
    <t>280</t>
  </si>
  <si>
    <t>141</t>
  </si>
  <si>
    <t>76611-17</t>
  </si>
  <si>
    <t>Dodávka a montáž interiér. drevených dverí, 800x1970 mm, D04</t>
  </si>
  <si>
    <t>282</t>
  </si>
  <si>
    <t>76611-18</t>
  </si>
  <si>
    <t>Dodávka a montáž interiér. drevených dverí, PO EW 30 C3-D3, 600x1970 mm, D06</t>
  </si>
  <si>
    <t>284</t>
  </si>
  <si>
    <t>143</t>
  </si>
  <si>
    <t>998766201.S</t>
  </si>
  <si>
    <t>Presun hmot pre konštrukcie stolárske v objektoch výšky do 6 m</t>
  </si>
  <si>
    <t>286</t>
  </si>
  <si>
    <t>767</t>
  </si>
  <si>
    <t>Konštrukcie doplnkové kovové</t>
  </si>
  <si>
    <t>76711-1</t>
  </si>
  <si>
    <t>2x2UPE160 - vyhotovenie otvorov v nosnej stene</t>
  </si>
  <si>
    <t>288</t>
  </si>
  <si>
    <t>145</t>
  </si>
  <si>
    <t>767-17</t>
  </si>
  <si>
    <t>Dodávka a montáž hasiacich prístrojov práškových 6 kg</t>
  </si>
  <si>
    <t>290</t>
  </si>
  <si>
    <t>76711-2</t>
  </si>
  <si>
    <t>Z01 - Zábradlie pre vnútorné schodisko vrátane podesty a medzipodesty sa opatrí oceľovým tyčovým zábradlím, výška zábradlia min. 1000 mm, výplň zvislá s max. svetlou vzdialenosťou prvkov výpne do 80 mm</t>
  </si>
  <si>
    <t>292</t>
  </si>
  <si>
    <t>147</t>
  </si>
  <si>
    <t>76711-3</t>
  </si>
  <si>
    <t>Dodávka a montáž hliníkových interiér. dverí, PO EW 30 C3-D1, 800x1970 mm, D05</t>
  </si>
  <si>
    <t>294</t>
  </si>
  <si>
    <t>998767201.S</t>
  </si>
  <si>
    <t>Presun hmôt pre kovové stavebné doplnkové konštrukcie v objektoch výšky do 6 m</t>
  </si>
  <si>
    <t>296</t>
  </si>
  <si>
    <t>771</t>
  </si>
  <si>
    <t>Podlahy z dlaždíc</t>
  </si>
  <si>
    <t>149</t>
  </si>
  <si>
    <t>77157520-1</t>
  </si>
  <si>
    <t>Montáž podláh z dlaždíc protišmykových keram. hr. 8 mm, vr. lepidla hr. 5 mm, s penetráciou podkladu, resp. podľa odporúčaní výrobcu</t>
  </si>
  <si>
    <t>298</t>
  </si>
  <si>
    <t>5976448100-1</t>
  </si>
  <si>
    <t>Interiérová keramická protišmyková dlažba  hr. 8mm</t>
  </si>
  <si>
    <t>300</t>
  </si>
  <si>
    <t>151</t>
  </si>
  <si>
    <t>998771201.S</t>
  </si>
  <si>
    <t>Presun hmôt pre podlahy z dlaždíc v objektoch výšky do 6m</t>
  </si>
  <si>
    <t>302</t>
  </si>
  <si>
    <t>775</t>
  </si>
  <si>
    <t>Podlahy vlysové a parketové</t>
  </si>
  <si>
    <t>775521810.S</t>
  </si>
  <si>
    <t>Demontáž podláh drevených, laminátových, parketových položených voľne alebo spoj click, vrátane líšt -0,0150t</t>
  </si>
  <si>
    <t>304</t>
  </si>
  <si>
    <t>153</t>
  </si>
  <si>
    <t>998775201.S</t>
  </si>
  <si>
    <t>Presun hmôt pre podlahy vlysové a parketové v objektoch výšky do 6 m</t>
  </si>
  <si>
    <t>306</t>
  </si>
  <si>
    <t>776</t>
  </si>
  <si>
    <t>Podlahy povlakové</t>
  </si>
  <si>
    <t>77651182-1</t>
  </si>
  <si>
    <t>Odstránenie koberca</t>
  </si>
  <si>
    <t>308</t>
  </si>
  <si>
    <t>155</t>
  </si>
  <si>
    <t>776541100.S</t>
  </si>
  <si>
    <t>Lepenie povlakových podláh PVC</t>
  </si>
  <si>
    <t>310</t>
  </si>
  <si>
    <t>28411000041-1</t>
  </si>
  <si>
    <t>PODLAHA P3, P5 - PROTIŠMYKOVÁ PODLAHA, NAPR. PVC ALEBO LINOLEUM HR. 6 MM, vr. lepidla hr. 2 mm</t>
  </si>
  <si>
    <t>312</t>
  </si>
  <si>
    <t>157</t>
  </si>
  <si>
    <t>998776201.S</t>
  </si>
  <si>
    <t>Presun hmôt pre podlahy povlakové v objektoch výšky do 6 m</t>
  </si>
  <si>
    <t>314</t>
  </si>
  <si>
    <t>781</t>
  </si>
  <si>
    <t>Obklady</t>
  </si>
  <si>
    <t>781415018</t>
  </si>
  <si>
    <t>Montáž obkladov vnútor. stien,  vr. lepidla</t>
  </si>
  <si>
    <t>316</t>
  </si>
  <si>
    <t>159</t>
  </si>
  <si>
    <t>5978290000</t>
  </si>
  <si>
    <t>Keramický obklad hrúbky 8 mm, flexibilné lepidlo pre lepenie interérových obkladov - vrátane škárovacích a tesniacich hmôt, aj keramický sokel</t>
  </si>
  <si>
    <t>318</t>
  </si>
  <si>
    <t>781953-2</t>
  </si>
  <si>
    <t>Dodávka a montáž ukončovacích rohových profilov keramických obkladov hrúbky 8 mm, eloxovaný hliník</t>
  </si>
  <si>
    <t>320</t>
  </si>
  <si>
    <t>161</t>
  </si>
  <si>
    <t>998781201.S</t>
  </si>
  <si>
    <t>Presun hmôt pre obklady keramické v objektoch výšky do 6 m</t>
  </si>
  <si>
    <t>322</t>
  </si>
  <si>
    <t>783</t>
  </si>
  <si>
    <t>Dokončovacie práce - nátery</t>
  </si>
  <si>
    <t>78389412-1</t>
  </si>
  <si>
    <t>Úprava povrchov stien - umývateľný náter, vnútorná farba 2x - materiál+práca</t>
  </si>
  <si>
    <t>324</t>
  </si>
  <si>
    <t>163</t>
  </si>
  <si>
    <t>78389461-1</t>
  </si>
  <si>
    <t>Úprava povrchov stropov a podhľadov  - interiérový náter, vnútorná farba 2x - materiál+práca</t>
  </si>
  <si>
    <t>326</t>
  </si>
  <si>
    <t>784</t>
  </si>
  <si>
    <t>Maľby</t>
  </si>
  <si>
    <t>78440180-1</t>
  </si>
  <si>
    <t>Odstránenie vnútorných malieb a olejových náterov</t>
  </si>
  <si>
    <t>328</t>
  </si>
  <si>
    <t>Práce a dodávky M</t>
  </si>
  <si>
    <t>21-M</t>
  </si>
  <si>
    <t>Elektromontáže</t>
  </si>
  <si>
    <t>165</t>
  </si>
  <si>
    <t>21111-1</t>
  </si>
  <si>
    <t>Odstránenie svietidiel aj s pripojením na kabeláž</t>
  </si>
  <si>
    <t>330</t>
  </si>
  <si>
    <t>21111-2</t>
  </si>
  <si>
    <t>Odstránenie existujúceho elektrického rozvádzača 600/900</t>
  </si>
  <si>
    <t>332</t>
  </si>
  <si>
    <t>24-M</t>
  </si>
  <si>
    <t>167</t>
  </si>
  <si>
    <t>24111-1</t>
  </si>
  <si>
    <t>Úprava klimatizačnej jednotky na fasáde - pekonzolovanie po zateplení</t>
  </si>
  <si>
    <t>334</t>
  </si>
  <si>
    <t>24111-2</t>
  </si>
  <si>
    <t>Demontáž a spätná montáž rozvodov na fasáde</t>
  </si>
  <si>
    <t>336</t>
  </si>
  <si>
    <t>2 - Vykurovanie</t>
  </si>
  <si>
    <t xml:space="preserve">    731 - Ústredné kúrenie - kotolne</t>
  </si>
  <si>
    <t xml:space="preserve">    732 - Ústredné kúrenie - strojovne</t>
  </si>
  <si>
    <t xml:space="preserve">    734 - Ústredné kúrenie, armatúry.</t>
  </si>
  <si>
    <t xml:space="preserve">    735 - Ústredné kúrenie, vykurov. telesá</t>
  </si>
  <si>
    <t>HZS - Hodinové zúčtovacie sadzby</t>
  </si>
  <si>
    <t>952902110</t>
  </si>
  <si>
    <t>Čistenie budov zametaním v miestnostiach, chodbách, na schodišti a na povalách</t>
  </si>
  <si>
    <t>971036006.S</t>
  </si>
  <si>
    <t>Jadrové vrty diamantovými korunkami do D 70 mm do stien - murivo tehlové -0,00006t</t>
  </si>
  <si>
    <t>cm</t>
  </si>
  <si>
    <t>973031151.S</t>
  </si>
  <si>
    <t>Vysekanie v murive z tehál výklenkov pohľadovej plochy väčších než 0,25 m2,  -1,80000t</t>
  </si>
  <si>
    <t>974042534.S</t>
  </si>
  <si>
    <t>Vysekanie rýh v betónovej dlažbe do hĺbky 50 mm a šírky do 150 mm,  -0,01600t</t>
  </si>
  <si>
    <t>230120043.S</t>
  </si>
  <si>
    <t>Čistenie potrubia prefúkavaním alebo preplachovaním do DN 50</t>
  </si>
  <si>
    <t>733167115.S</t>
  </si>
  <si>
    <t>Montáž plasthliníkového flexibilného potrubia pre vykurovanie lisovaním D 16 mm</t>
  </si>
  <si>
    <t>286130002700.S</t>
  </si>
  <si>
    <t>Rúra flexibilná plasthliníková univerzálna D 16x2,2 mm, 100 m kotúč</t>
  </si>
  <si>
    <t>286220039800.S</t>
  </si>
  <si>
    <t>Spojka pre plasthliníkové potrubie D 16 mm</t>
  </si>
  <si>
    <t>733167118.S</t>
  </si>
  <si>
    <t>Montáž plasthliníkového flexibilného potrubia pre vykurovanie lisovaním D 20 mm</t>
  </si>
  <si>
    <t>286130002900.S</t>
  </si>
  <si>
    <t>Rúra flexibilná plasthliníková univerzálna D 20x2,8 mm, 100 m kotúč</t>
  </si>
  <si>
    <t>286220040000.S</t>
  </si>
  <si>
    <t>Spojka pre plasthliníkové potrubie D 20 mm</t>
  </si>
  <si>
    <t>733167121.S</t>
  </si>
  <si>
    <t>Montáž plasthliníkového flexibilného potrubia pre vykurovanie lisovaním D 25 mm</t>
  </si>
  <si>
    <t>286130003100.S</t>
  </si>
  <si>
    <t>Rúra flexibilná plasthliníková univerzálna D 25x3,5 mm, 6 m tyč</t>
  </si>
  <si>
    <t>286220040100.S</t>
  </si>
  <si>
    <t>Spojka pre plasthliníkové potrubie D 26 mm</t>
  </si>
  <si>
    <t>733167124.S</t>
  </si>
  <si>
    <t>Montáž plasthliníkového flexibilného potrubia pre vykurovanie lisovaním D 32 mm</t>
  </si>
  <si>
    <t>286130003300.S</t>
  </si>
  <si>
    <t>Rúra flexibilná plasthliníková univerzálna D 32x4,4 mm, 6 m tyč</t>
  </si>
  <si>
    <t>286220040200.S</t>
  </si>
  <si>
    <t>Spojka pre plasthliníkové potrubie D 32 mm</t>
  </si>
  <si>
    <t>733167130.S</t>
  </si>
  <si>
    <t>Montáž plasthliníkového flexibilného potrubia pre vykurovanie lisovaním D 50 mm</t>
  </si>
  <si>
    <t>733191302.S</t>
  </si>
  <si>
    <t>Tlaková skúška plastového potrubia do 63 mm</t>
  </si>
  <si>
    <t>998733103.S</t>
  </si>
  <si>
    <t>Presun hmôt pre rozvody potrubia v objektoch výšky nad 6 do 24 m</t>
  </si>
  <si>
    <t>713482121.S</t>
  </si>
  <si>
    <t>Montáž trubíc z PE, hr.15-20 mm,vnút.priemer do 38 mm</t>
  </si>
  <si>
    <t>283310004700</t>
  </si>
  <si>
    <t>Izolačná PE trubica TUBOLIT DG 22x20 mm (d potrubia x hr. izolácie), nadrezaná, AZ FLEX</t>
  </si>
  <si>
    <t>283310004600.S</t>
  </si>
  <si>
    <t>Izolačná PE trubica dxhr. 18x20 mm, nadrezaná, na izolovanie rozvodov vody, kúrenia, zdravotechniky</t>
  </si>
  <si>
    <t>283310004800</t>
  </si>
  <si>
    <t>Izolačná PE trubica TUBOLIT DG 28x20 mm (d potrubia x hr. izolácie), nadrezaná, AZ FLEX</t>
  </si>
  <si>
    <t>283310004900</t>
  </si>
  <si>
    <t>Izolačná PE trubica TUBOLIT DG 35x20 mm (d potrubia x hr. izolácie), nadrezaná, AZ FLEX</t>
  </si>
  <si>
    <t>998713102.S</t>
  </si>
  <si>
    <t>Presun hmôt pre izolácie tepelné v objektoch výšky nad 6 m do 12 m</t>
  </si>
  <si>
    <t>731</t>
  </si>
  <si>
    <t>Ústredné kúrenie - kotolne</t>
  </si>
  <si>
    <t>731200823.S</t>
  </si>
  <si>
    <t>Demontáž kotla oceľového na kvapalné alebo plynné palivá s výkonom do 25 kW,  -0,22625t</t>
  </si>
  <si>
    <t>731261070.S</t>
  </si>
  <si>
    <t>Montáž plynového kotla nástenného kondenzačného vykurovacieho bez zásobníka</t>
  </si>
  <si>
    <t>jun</t>
  </si>
  <si>
    <t>Plynový závesný kondenzačný kotol  JUNKERS CERAPURSMART ZSB 22-C</t>
  </si>
  <si>
    <t>731261070.S.d</t>
  </si>
  <si>
    <t>Montáž odvodu spalín</t>
  </si>
  <si>
    <t>JUN02</t>
  </si>
  <si>
    <t>Priestorový regulátor JUNKERS</t>
  </si>
  <si>
    <t>KS</t>
  </si>
  <si>
    <t>jun03</t>
  </si>
  <si>
    <t>Snímač vonkajšej teploty</t>
  </si>
  <si>
    <t>731380070.S</t>
  </si>
  <si>
    <t>Odťah spalín od kondenzačných kotlov súosový vedený vodorovne vonkajšiou stenou priemer 60/100 mm</t>
  </si>
  <si>
    <t>998731102.S</t>
  </si>
  <si>
    <t>Presun hmôt pre kotolne umiestnené vo výške (hĺbke) nad 6 do 12 m</t>
  </si>
  <si>
    <t>732</t>
  </si>
  <si>
    <t>Ústredné kúrenie - strojovne</t>
  </si>
  <si>
    <t>732331009.S</t>
  </si>
  <si>
    <t>Montáž expanznej nádoby tlak do 6 bar s membránou 25 l</t>
  </si>
  <si>
    <t>484630006300</t>
  </si>
  <si>
    <t>Nádoba expanzná s membránou typ NG 25 l, D 280 mm, v 494 mm, pripojenie R 3/4", 6/1,5 bar, šedá, REFLEX</t>
  </si>
  <si>
    <t>998732102.S</t>
  </si>
  <si>
    <t>Presun hmôt pre strojovne v objektoch výšky nad 6 m do 12 m</t>
  </si>
  <si>
    <t>734</t>
  </si>
  <si>
    <t>Ústredné kúrenie, armatúry.</t>
  </si>
  <si>
    <t>734213250.S</t>
  </si>
  <si>
    <t>Montáž ventilu odvzdušňovacieho závitového automatického G 1/2</t>
  </si>
  <si>
    <t>551210009300.S</t>
  </si>
  <si>
    <t>Ventil odvzdušňovací automatický 1/2” so uzatváracím ventilom</t>
  </si>
  <si>
    <t>734223120.S</t>
  </si>
  <si>
    <t>Montáž ventilu závitového termostatického jednoregulačného G 1/2</t>
  </si>
  <si>
    <t>V2495EY015A</t>
  </si>
  <si>
    <t>Verafix-VKE, uzatváracie šróbenie H-blok s vonkajším závitom Eurokonus pre vykurovacie telesá typu ventil-kompakt, priamy  DN15, pripojenie radiátora vonkajší závit 1/2", pripojenie rúrky vonkajší závit 3/4"</t>
  </si>
  <si>
    <t>734223208</t>
  </si>
  <si>
    <t>Montáž termostatickej hlavice kvapalinovej jednoduchej</t>
  </si>
  <si>
    <t>T3001</t>
  </si>
  <si>
    <t>Termostat.hlavica Thera-4 klasik  s kvapal.snímačom</t>
  </si>
  <si>
    <t>734224006.S</t>
  </si>
  <si>
    <t>Montáž guľového kohúta závitového G 1/2</t>
  </si>
  <si>
    <t>551210044600.S</t>
  </si>
  <si>
    <t>Guľový ventil 1/2”, páčka chróm</t>
  </si>
  <si>
    <t>734224012.S</t>
  </si>
  <si>
    <t>Montáž guľového kohúta závitového G 1</t>
  </si>
  <si>
    <t>551210044800.S</t>
  </si>
  <si>
    <t>Guľový ventil 1”, páčka chróm</t>
  </si>
  <si>
    <t>734240010.S</t>
  </si>
  <si>
    <t>Montáž spätnej klapky závitovej G 1</t>
  </si>
  <si>
    <t>551190001000.S</t>
  </si>
  <si>
    <t>Spätná klapka vodorovná závitová 1", PN 10, pre vodu, mosadz</t>
  </si>
  <si>
    <t>734291113.S</t>
  </si>
  <si>
    <t>Ostané armatúry, kohútik plniaci a vypúšťací normy 13 7061, PN 1,0/100st. C G 1/2</t>
  </si>
  <si>
    <t>551110011200.S</t>
  </si>
  <si>
    <t>Guľový uzáver vypúšťací s páčkou, 1/2" M, mosadz</t>
  </si>
  <si>
    <t>734291340.S</t>
  </si>
  <si>
    <t>Montáž filtra závitového G 1</t>
  </si>
  <si>
    <t>422010002300</t>
  </si>
  <si>
    <t>Filter závitový nerez, 1", dĺ. 90 mm, nerez A351 CF8M, tesnenie PTFE, BRA.10.000</t>
  </si>
  <si>
    <t>998734103.S</t>
  </si>
  <si>
    <t>Presun hmôt pre armatúry v objektoch výšky nad 6 do 24 m</t>
  </si>
  <si>
    <t>Ústredné kúrenie, vykurov. telesá</t>
  </si>
  <si>
    <t>735153300.S</t>
  </si>
  <si>
    <t>Príplatok k cene za odvzdušňovací ventil telies panelových oceľových s príplatkom 8 %</t>
  </si>
  <si>
    <t>735154140.S</t>
  </si>
  <si>
    <t>Montáž vykurovacieho telesa panelového dvojradového výšky 600 mm/ dĺžky 400-600 mm</t>
  </si>
  <si>
    <t>735154141.S</t>
  </si>
  <si>
    <t>Montáž vykurovacieho telesa panelového dvojradového výšky 600 mm/ dĺžky 700-900 mm</t>
  </si>
  <si>
    <t>735154142.S</t>
  </si>
  <si>
    <t>Montáž vykurovacieho telesa panelového dvojradového výšky 600 mm/ dĺžky 1000-1200 mm</t>
  </si>
  <si>
    <t>735154143.S</t>
  </si>
  <si>
    <t>Montáž vykurovacieho telesa panelového dvojradového výšky 600 mm/ dĺžky 1400-1800 mm</t>
  </si>
  <si>
    <t>735191904.S</t>
  </si>
  <si>
    <t>Vyčistenie vykurovacích telies prepláchnutím vodou</t>
  </si>
  <si>
    <t>kor01</t>
  </si>
  <si>
    <t>RADIK MATERNELLE VK Typ 32  600/400 (White RAL 9016)</t>
  </si>
  <si>
    <t>kor02</t>
  </si>
  <si>
    <t>RADIK MATERNELLE VK Typ 32  600/600 (White RAL 9016)</t>
  </si>
  <si>
    <t>kor03</t>
  </si>
  <si>
    <t>RADIK MATERNELLE VK Typ 32  600/800 (White RAL 9016)</t>
  </si>
  <si>
    <t>kor04</t>
  </si>
  <si>
    <t>RADIK MATERNELLE VK Typ 32  600/1000 (White RAL 9016)</t>
  </si>
  <si>
    <t>kor05</t>
  </si>
  <si>
    <t>RADIK MATERNELLE VK Typ 32  600/1200 (White RAL 9016)</t>
  </si>
  <si>
    <t>kor06</t>
  </si>
  <si>
    <t>RADIK MATERNELLE VK Typ 32  600/1400 (White RAL 9016)</t>
  </si>
  <si>
    <t>kor07</t>
  </si>
  <si>
    <t>RADIK MATERNELLE VK Typ 32  600/1600 (White RAL 9016)</t>
  </si>
  <si>
    <t>735191905.S</t>
  </si>
  <si>
    <t>Ostatné opravy vykurovacích telies, odvzdušnenie telesa</t>
  </si>
  <si>
    <t>735191910.S</t>
  </si>
  <si>
    <t>Napustenie vody do vykurovacieho systému vrátane potrubia o v. pl. vykurovacích telies</t>
  </si>
  <si>
    <t>998735102.S</t>
  </si>
  <si>
    <t>Presun hmôt pre vykurovacie telesá v objektoch výšky nad 6 do 12 m</t>
  </si>
  <si>
    <t>01</t>
  </si>
  <si>
    <t>Dvojdielne objímky + stropný záves ( uloženie horizontálnych rozvodov ) DN 15</t>
  </si>
  <si>
    <t>286710007600.S</t>
  </si>
  <si>
    <t>Potrubná objímka pozinkovaná, rozsah upínania do D 54-58 mm, M8, EPDM izolant</t>
  </si>
  <si>
    <t>230050031</t>
  </si>
  <si>
    <t>Montáž doplnkových konštrukcií - z profilov. materiálov</t>
  </si>
  <si>
    <t>kg</t>
  </si>
  <si>
    <t>04</t>
  </si>
  <si>
    <t>Dvojdielne objímky + stropný záves ( uloženie horizontálnych rozvodov ) DN32</t>
  </si>
  <si>
    <t>230050033</t>
  </si>
  <si>
    <t>Montáž doplnkových konštrukcií - z rúrkových materiálov</t>
  </si>
  <si>
    <t>998767102.S</t>
  </si>
  <si>
    <t>Presun hmôt pre kovové stavebné doplnkové konštrukcie v objektoch výšky nad 6 do 12 m</t>
  </si>
  <si>
    <t>HZS</t>
  </si>
  <si>
    <t>Hodinové zúčtovacie sadzby</t>
  </si>
  <si>
    <t>HZS000113</t>
  </si>
  <si>
    <t>Stavebno montážne práce náročné ucelené - odborné, tvorivé remeselné (Tr 3) v rozsahu viac ako 8 hodín, systémová skúška</t>
  </si>
  <si>
    <t>hod</t>
  </si>
  <si>
    <t>262144</t>
  </si>
  <si>
    <t>HZS000114</t>
  </si>
  <si>
    <t>Stavebno montážne práce najnáročnejšie na odbornosť - prehliadky pracoviska a revízie (Tr 4) uvedenie okruhovej regulácie do prevádzky</t>
  </si>
  <si>
    <t>sub</t>
  </si>
  <si>
    <t>HZS000114.S</t>
  </si>
  <si>
    <t>Stavebno montážne práce najnáročnejšie na odbornosť - prehliadky pracoviska a revízie (Tr. 4) v rozsahu viac ako 8 hodín</t>
  </si>
  <si>
    <t>HZS000213.1</t>
  </si>
  <si>
    <t>Elektroinštalácia - drobný elektromateriál v kotolni</t>
  </si>
  <si>
    <t>3 - Zdravotechnika</t>
  </si>
  <si>
    <t xml:space="preserve">    1 -  Zemné práce</t>
  </si>
  <si>
    <t xml:space="preserve">    8 - Rúrové vedenie</t>
  </si>
  <si>
    <t xml:space="preserve">    9 -  Ostatné konštrukcie a práce-búranie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</si>
  <si>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</si>
  <si>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</si>
  <si>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</si>
  <si>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Zemné práce</t>
  </si>
  <si>
    <t>132211101.S</t>
  </si>
  <si>
    <t>Hĺbenie rýh šírky do 600 mm v  hornine tr.3 súdržných - ručným náradím</t>
  </si>
  <si>
    <t>161101501.S</t>
  </si>
  <si>
    <t>Zvislé premiestnenie výkopku z horniny I až IV, nosením za každé 3 m výšky</t>
  </si>
  <si>
    <t>161101603.S</t>
  </si>
  <si>
    <t>Vytiahnutie výkopku z priestoru pod základmi z horn. 1-4 z hĺbky nad 2 do 4 m</t>
  </si>
  <si>
    <t>162201101.S</t>
  </si>
  <si>
    <t>162501102.S</t>
  </si>
  <si>
    <t>162501105.S</t>
  </si>
  <si>
    <t>167101101.S</t>
  </si>
  <si>
    <t>171201201.S</t>
  </si>
  <si>
    <t>171209002.S</t>
  </si>
  <si>
    <t>174101002.S</t>
  </si>
  <si>
    <t>Zásyp sypaninou so zhutnením šachiet, rýh nad 100 do 1000 m3</t>
  </si>
  <si>
    <t>175101102.S</t>
  </si>
  <si>
    <t>Obsyp potrubia sypaninou z vhodných hornín 1 až 4 s prehodením sypaniny</t>
  </si>
  <si>
    <t>583310003800.S</t>
  </si>
  <si>
    <t>Štrkopiesok frakcia 16-32 mm</t>
  </si>
  <si>
    <t>451572111</t>
  </si>
  <si>
    <t>Lôžko pod potrubie, stoky a drobné objekty, v otvorenom výkope z kameniva drobného ťaženého 0-4 mm</t>
  </si>
  <si>
    <t>611421321.S</t>
  </si>
  <si>
    <t>Oprava vnútorných vápenných omietok stien a stropov železobetónových rovných tvárnicových a klenieb, opravovaná plocha nad 10 do 30 % hladkých</t>
  </si>
  <si>
    <t>612403399.S</t>
  </si>
  <si>
    <t>Hrubá výplň rýh na stenách akoukoľvek maltou, akejkoľvek šírky ryhy</t>
  </si>
  <si>
    <t>631312141.S</t>
  </si>
  <si>
    <t>Doplnenie existujúcich mazanín prostým betónom (s dodaním hmôt) bez poteru rýh v mazaninách</t>
  </si>
  <si>
    <t>Rúrové vedenie</t>
  </si>
  <si>
    <t>871266000.S</t>
  </si>
  <si>
    <t>Montáž kanalizačného PVC-U potrubia hladkého viacvrstvového DN 100</t>
  </si>
  <si>
    <t>286120000500</t>
  </si>
  <si>
    <t>Rúra PVC-U hladký kanalizačný systém D 110x3,2, dĺ. 5 m, PIPELIFE</t>
  </si>
  <si>
    <t>892311000.S</t>
  </si>
  <si>
    <t>Skúška tesnosti kanalizácie do D 150 mm</t>
  </si>
  <si>
    <t xml:space="preserve"> Ostatné konštrukcie a práce-búranie</t>
  </si>
  <si>
    <t>961055111.S</t>
  </si>
  <si>
    <t>Búranie základov, prieraz v základoch železobetónových, do 200x200 mm -2,40000t</t>
  </si>
  <si>
    <t>965043441.S</t>
  </si>
  <si>
    <t>Búranie podkladov, mazanín, betón s poterom hr.do 150 mm,  plochy nad 4 m2 -2,20000t</t>
  </si>
  <si>
    <t>972056006.S</t>
  </si>
  <si>
    <t>Jadrové vrty diamantovými korunkami do D 70 mm do stropov - železobetónových -0,00009t</t>
  </si>
  <si>
    <t>972056013.S</t>
  </si>
  <si>
    <t>Jadrové vrty diamantovými korunkami do D 140 mm do stropov - železobetónových -0,00037t</t>
  </si>
  <si>
    <t>974031145.S</t>
  </si>
  <si>
    <t>Vysekávanie rýh v akomkoľvek murive tehlovom na akúkoľvek maltu do hĺbky 70 mm a š. do 200 mm,  -0,02500t</t>
  </si>
  <si>
    <t>974083104.S</t>
  </si>
  <si>
    <t>Rezanie betónových mazanín existujúcich nevystužených hĺbky nad 150 do 200 mm</t>
  </si>
  <si>
    <t>979011131.S</t>
  </si>
  <si>
    <t>Zvislá doprava sutiny po schodoch ručne do 3,5 m</t>
  </si>
  <si>
    <t>979082121.S</t>
  </si>
  <si>
    <t>Vnútrostavenisková doprava sutiny a vybúraných hmôt za každých ďalších 5 m</t>
  </si>
  <si>
    <t>711113304</t>
  </si>
  <si>
    <t>Zhotovenie  izolácie proti zemnej vlhkosti na vodorovnej ploche náterom z tekutej gumy hr. 3 mm</t>
  </si>
  <si>
    <t>245610003300</t>
  </si>
  <si>
    <t>Náterová hydroizolácia Rubber N 500, 1-zložková na báze modifikovaných asfaltov, tekutá guma, spotreba 0,5-2,0 kg/m2, 10 kg</t>
  </si>
  <si>
    <t>711747067</t>
  </si>
  <si>
    <t>Zhotovenie detailov oprac.rúr.prestupov pod tesniacou objímkou priemer do 300 mm NAIP</t>
  </si>
  <si>
    <t>900506</t>
  </si>
  <si>
    <t>Tesniaca manžeta "C" rozmer 50x63mm, MIVA</t>
  </si>
  <si>
    <t>901035</t>
  </si>
  <si>
    <t>Tesniaca manžeta "C" rozmer 100-110x350mm, MIVA</t>
  </si>
  <si>
    <t>711747288</t>
  </si>
  <si>
    <t>Zhotovenie detailov pásmi pritavením na pevnú a voľnú prírubu dotesnenie tmelom priemer do 200 mm</t>
  </si>
  <si>
    <t>247430000100</t>
  </si>
  <si>
    <t>Lepidlo Elastoplast d 65 mm</t>
  </si>
  <si>
    <t>998711103.S</t>
  </si>
  <si>
    <t>Presun hmôt pre izoláciu proti vode v objektoch výšky nad 12 do 60 m</t>
  </si>
  <si>
    <t>713482111.S</t>
  </si>
  <si>
    <t>Montáž trubíc z PE, hr.do 10 mm,vnút.priemer do 38 mm</t>
  </si>
  <si>
    <t>283310002800.S</t>
  </si>
  <si>
    <t>Izolačná PE trubica dxhr. 20x13 mm, nadrezaná, na izolovanie rozvodov vody, kúrenia, zdravotechniky</t>
  </si>
  <si>
    <t>283310003000.S</t>
  </si>
  <si>
    <t>Izolačná PE trubica dxhr. 25x13 mm, nadrezaná, na izolovanie rozvodov vody, kúrenia, zdravotechniky</t>
  </si>
  <si>
    <t>283310003200.S</t>
  </si>
  <si>
    <t>Izolačná PE trubica dxhr. 32x13 mm, nadrezaná, na izolovanie rozvodov vody, kúrenia, zdravotechniky</t>
  </si>
  <si>
    <t>713482122.S</t>
  </si>
  <si>
    <t>Montáž trubíc z PE, hr.15-20 mm,vnút.priemer 39-70 mm</t>
  </si>
  <si>
    <t>283310004700.S</t>
  </si>
  <si>
    <t>Izolačná PE trubica dxhr. 22x20 mm, nadrezaná, na izolovanie rozvodov vody, kúrenia, zdravotechniky</t>
  </si>
  <si>
    <t>283310004800.S</t>
  </si>
  <si>
    <t>Izolačná PE trubica dxhr. 28x20 mm, nadrezaná, na izolovanie rozvodov vody, kúrenia, zdravotechniky</t>
  </si>
  <si>
    <t>283310004900.S</t>
  </si>
  <si>
    <t>Izolačná PE trubica dxhr. 35x20 mm, nadrezaná, na izolovanie rozvodov vody, kúrenia, zdravotechniky</t>
  </si>
  <si>
    <t>713530230.S</t>
  </si>
  <si>
    <t>Montáž protipožiarnych stropných prestupov potrubí DN otvoru/DN potrubia 52/32 mm izolované tmelom El90-180, s vloženou TI</t>
  </si>
  <si>
    <t>449410002710.S</t>
  </si>
  <si>
    <t>Protipožiarny silikónový tmel, objem 310 ml, zabezpečuje dilatácie protipožiarnych spojov a prestupov potrubí</t>
  </si>
  <si>
    <t>631450000500.S</t>
  </si>
  <si>
    <t>Rohož z minerálnej vlny hr. 60 mm s pozinkovaným pletivom do 640°C, na izoláciu rovinných i zakrivených plôch</t>
  </si>
  <si>
    <t>713530805.S</t>
  </si>
  <si>
    <t>Montáž protipožiarnej manžety na prestup potrubia d 65-91 mm, EI120, z jednej strany</t>
  </si>
  <si>
    <t>449410001706.S</t>
  </si>
  <si>
    <t>Protipožiarna manžeta 75/2.5, pre tesnenie potrubia D 75 mm v prestupoch</t>
  </si>
  <si>
    <t>713530810.S</t>
  </si>
  <si>
    <t>Montáž protipožiarnej manžety na prestup potrubia d 92-125 mm, EI120, z jednej strany</t>
  </si>
  <si>
    <t>449410001710.S</t>
  </si>
  <si>
    <t>Protipožiarna manžeta 110/4", pre tesnenie potrubia D 110 mm v prestupoch</t>
  </si>
  <si>
    <t>721</t>
  </si>
  <si>
    <t>Zdravotech. vnútorná kanalizácia</t>
  </si>
  <si>
    <t>721172200.S</t>
  </si>
  <si>
    <t>Montáž odpadového HT potrubia vodorovného DN 32</t>
  </si>
  <si>
    <t>286140036200.S</t>
  </si>
  <si>
    <t>HT rúra hrdlová DN 32 dĺ. 1 m, PP systém pre rozvod vnútorného odpadu</t>
  </si>
  <si>
    <t>721172203.S</t>
  </si>
  <si>
    <t>Montáž odpadového HT potrubia vodorovného DN 40</t>
  </si>
  <si>
    <t>286140036800.S</t>
  </si>
  <si>
    <t>HT rúra hrdlová DN 40 dĺ. 1 m, PP systém pre rozvod vnútorného odpadu</t>
  </si>
  <si>
    <t>721172403.S</t>
  </si>
  <si>
    <t>Montáž odhlučneného odpadového potrubia vodorovného DN 50</t>
  </si>
  <si>
    <t>286140042400.S</t>
  </si>
  <si>
    <t>Rúra PP odhlučnená D 50 mm dĺ. 1 m, tichý systém pre rozvod vnútorného odpadu</t>
  </si>
  <si>
    <t>721172406.S</t>
  </si>
  <si>
    <t>Montáž odhlučneného odpadového potrubia vodorovného DN 75</t>
  </si>
  <si>
    <t>286140043000.S</t>
  </si>
  <si>
    <t>Rúra PP odhlučnená DN 75 mm dĺ. 1 m, tichý systém pre rozvod vnútorného odpadu</t>
  </si>
  <si>
    <t>721172409.S</t>
  </si>
  <si>
    <t>Montáž odhlučneného odpadového potrubia vodorovného DN 110</t>
  </si>
  <si>
    <t>286140043700.S</t>
  </si>
  <si>
    <t>Rúra PP odhlučnená DN 110 mm dĺ. 1 m, tichý systém pre rozvod vnútorného odpadu</t>
  </si>
  <si>
    <t>721172430.S</t>
  </si>
  <si>
    <t>Montáž odhlučneného odpadového potrubia zvislého DN 110</t>
  </si>
  <si>
    <t>721172500.S</t>
  </si>
  <si>
    <t>Montáž čistiaceho kusu pre odhlučnené potrubia DN 75</t>
  </si>
  <si>
    <t>286540142000.S</t>
  </si>
  <si>
    <t>Čistiaci kus odhlučnený PP DN 75, tichý odpadový systém</t>
  </si>
  <si>
    <t>721172503.S</t>
  </si>
  <si>
    <t>Montáž čistiaceho kusu pre odhlučnené potrubia DN 110</t>
  </si>
  <si>
    <t>286540142100.S</t>
  </si>
  <si>
    <t>Čistiaci kus odhlučnený PP DN 110, tichý odpadový systém</t>
  </si>
  <si>
    <t>721194105.S</t>
  </si>
  <si>
    <t>Zriadenie prípojky na potrubí vyvedenie a upevnenie odpadových výpustiek D 50 mm</t>
  </si>
  <si>
    <t>721194109.S</t>
  </si>
  <si>
    <t>Zriadenie prípojky na potrubí vyvedenie a upevnenie odpadových výpustiek D 110 mm</t>
  </si>
  <si>
    <t>721274111.S</t>
  </si>
  <si>
    <t>Montáž ventilačných hlavíc - iných typov DN 70</t>
  </si>
  <si>
    <t>429720001100</t>
  </si>
  <si>
    <t>Hlavica vetracia HT DN 70 - PP systém pre rozvod vnútorného odpadu, PIPELIFE</t>
  </si>
  <si>
    <t>721274112.S</t>
  </si>
  <si>
    <t>Montáž ventilačných hlavíc - iných typov DN 100</t>
  </si>
  <si>
    <t>429720001200</t>
  </si>
  <si>
    <t>Hlavica vetracia HT DN 100 - PP systém pre rozvod vnútorného odpadu, PIPELIFE</t>
  </si>
  <si>
    <t>721290012.S</t>
  </si>
  <si>
    <t>Montáž privzdušňovacieho ventilu pre odpadové potrubia do DN 110</t>
  </si>
  <si>
    <t>551610001000</t>
  </si>
  <si>
    <t>Privzdušňovacia hlavica podomietková HL905N.0, DN 50/75, (12 l/s), bez krytky, vnútorná kanalizácia, ABS</t>
  </si>
  <si>
    <t>721290123.S</t>
  </si>
  <si>
    <t>Ostatné - skúška tesnosti kanalizácie v objektoch dymom do DN 300</t>
  </si>
  <si>
    <t>998721102.S</t>
  </si>
  <si>
    <t>Presun hmôt pre vnútornú kanalizáciu v objektoch výšky nad 6 do 12 m</t>
  </si>
  <si>
    <t>722</t>
  </si>
  <si>
    <t>Zdravotechnika - vnútorný vodovod</t>
  </si>
  <si>
    <t>722131114.S</t>
  </si>
  <si>
    <t>Potrubie z ušlachtilej ocele 1.4401, rúry lisovacie dxt 28x1,2 mm</t>
  </si>
  <si>
    <t>722171132.S</t>
  </si>
  <si>
    <t>Potrubie plasthliníkové D 20 mm</t>
  </si>
  <si>
    <t>722171133.S</t>
  </si>
  <si>
    <t>Potrubie plasthliníkové D 26 mm</t>
  </si>
  <si>
    <t>722171134.S</t>
  </si>
  <si>
    <t>Potrubie plasthliníkové D 32 mm</t>
  </si>
  <si>
    <t>722221010.S</t>
  </si>
  <si>
    <t>Montáž guľového kohúta závitového priameho pre vodu G 1/2</t>
  </si>
  <si>
    <t>551110004900.S</t>
  </si>
  <si>
    <t>Guľový uzáver pre vodu 1/2", niklovaná mosadz</t>
  </si>
  <si>
    <t>551110028900.S</t>
  </si>
  <si>
    <t>Ventil uzatvarací priamy 1/2"</t>
  </si>
  <si>
    <t>722221015.S</t>
  </si>
  <si>
    <t>Montáž guľového kohúta závitového priameho pre vodu G 3/4</t>
  </si>
  <si>
    <t>551110005000.S</t>
  </si>
  <si>
    <t>Guľový uzáver pre vodu 3/4", niklovaná mosadz</t>
  </si>
  <si>
    <t>551110029000.S</t>
  </si>
  <si>
    <t>Ventil uzatvarací priamy 3/4"</t>
  </si>
  <si>
    <t>722221020.S</t>
  </si>
  <si>
    <t>Montáž guľového kohúta závitového priameho pre vodu G 1</t>
  </si>
  <si>
    <t>551110029100.S</t>
  </si>
  <si>
    <t>Ventil uzatvarací priamy 1"</t>
  </si>
  <si>
    <t>722221070.S</t>
  </si>
  <si>
    <t>Montáž guľového kohúta závitového rohového pre vodu G 1/2</t>
  </si>
  <si>
    <t>551110007700.S</t>
  </si>
  <si>
    <t>Guľový uzáver pre vodu rohový 1/2", niklovaná mosadz</t>
  </si>
  <si>
    <t>722221082.S</t>
  </si>
  <si>
    <t>Montáž guľového kohúta vypúšťacieho závitového G 1/2</t>
  </si>
  <si>
    <t>722221220.S</t>
  </si>
  <si>
    <t>Montáž tlakového redukčného závitového ventilu s manometrom G 1/2</t>
  </si>
  <si>
    <t>551110018100.S</t>
  </si>
  <si>
    <t>Termostatický ventil regulačný,1/2”, pre cirkuláciu s prídavným termoregulačným členom VA2400 pre rozsah teploty 40-65°C</t>
  </si>
  <si>
    <t>722250005</t>
  </si>
  <si>
    <t>Montáž hydrantového systému s tvarovo stálou hadicou D 25</t>
  </si>
  <si>
    <t>449150003800</t>
  </si>
  <si>
    <t>Hydrantový systém s tvarovo stálou hadicou D 25, hadica 30 m, skriňa 710x710x245 mm, presklené dvierka, prúdnica ekv.6</t>
  </si>
  <si>
    <t>722290215.S</t>
  </si>
  <si>
    <t>Tlaková skúška vodovodného potrubia do DN 100</t>
  </si>
  <si>
    <t>722290234.S</t>
  </si>
  <si>
    <t>Prepláchnutie a dezinfekcia vodovodného potrubia do DN 80</t>
  </si>
  <si>
    <t>734223130</t>
  </si>
  <si>
    <t>Montáž ventilu závitového termostatického rohového jednoregulačného G 3/4</t>
  </si>
  <si>
    <t>1300306</t>
  </si>
  <si>
    <t>Termost. zmiešavač "Brawa-Mix", DN20, G1xG1xG1</t>
  </si>
  <si>
    <t>998722102.S</t>
  </si>
  <si>
    <t>Presun hmôt pre vnútorný vodovod v objektoch výšky nad 6 do 12 m</t>
  </si>
  <si>
    <t>Zdravotechnika - zariaď. predmety</t>
  </si>
  <si>
    <t>725119109</t>
  </si>
  <si>
    <t>Montáž tlakového tlačidlového splachovača</t>
  </si>
  <si>
    <t>552380000900</t>
  </si>
  <si>
    <t>Ovládacie tlačidlo podomietkové pre dvojité splachovanie, 246x164 mm, lesklý/matný/lesklý chróm</t>
  </si>
  <si>
    <t>725119730</t>
  </si>
  <si>
    <t>Montáž záchodu do predstenového systému</t>
  </si>
  <si>
    <t>642360004000.S</t>
  </si>
  <si>
    <t>Misa záchodová keramická závesná bez splachovacieho okruhu</t>
  </si>
  <si>
    <t>554330000200.S</t>
  </si>
  <si>
    <t>Záchodové sedadlo plastové s poklopom s automatickým pozvoľným sklápaním</t>
  </si>
  <si>
    <t>642360002700.S</t>
  </si>
  <si>
    <t>Misa záchodová keramická závesná detská</t>
  </si>
  <si>
    <t>554330001100.S</t>
  </si>
  <si>
    <t>Záchodové sedadlo s poklopom detské</t>
  </si>
  <si>
    <t>725149715.S</t>
  </si>
  <si>
    <t>Montáž predstenového systému záchodov do ľahkých stien s kovovou konštrukciou</t>
  </si>
  <si>
    <t>552370000100.S</t>
  </si>
  <si>
    <t>Predstenový systém pre závesné WC so splachovacou podomietkovou nádržou do ľahkých montovaných konštrukcií</t>
  </si>
  <si>
    <t>725149760.S</t>
  </si>
  <si>
    <t>Montáž predstenového systému umývadiel  do ľahkých stien s kovovou konštrukciou</t>
  </si>
  <si>
    <t>552370002200.S</t>
  </si>
  <si>
    <t>Predstenový systém pre umývadlo do ľahkých montovaných konštrukcií</t>
  </si>
  <si>
    <t>725149765.S</t>
  </si>
  <si>
    <t>Montáž umývadla do predstenového systému</t>
  </si>
  <si>
    <t>642110002730.S</t>
  </si>
  <si>
    <t>Umývadlo keramické detské závesné</t>
  </si>
  <si>
    <t>642110004300.S</t>
  </si>
  <si>
    <t>Umývadlo keramické bežný typ</t>
  </si>
  <si>
    <t>725333360.S</t>
  </si>
  <si>
    <t>Montáž výlevky keramickej voľne stojacej bez výtokovej armatúry</t>
  </si>
  <si>
    <t>642710000100</t>
  </si>
  <si>
    <t>Výlevka stojatá keramická MIRA NEW, vxšxl 407x510x435 mm, plastová mreža, JIKA</t>
  </si>
  <si>
    <t>725829605.S</t>
  </si>
  <si>
    <t>Montáž batérie umývadlovej a drezovej stojankovej, pákovej alebo klasickej, detskej s mechanickým ovládaním</t>
  </si>
  <si>
    <t>551450004310.S</t>
  </si>
  <si>
    <t>Batéria pre detské umývadlá páková</t>
  </si>
  <si>
    <t>551450003800.S</t>
  </si>
  <si>
    <t>Batéria umývadlová stojanková páková</t>
  </si>
  <si>
    <t>725869301.S</t>
  </si>
  <si>
    <t>Montáž zápachovej uzávierky pre zariaďovacie predmety, umývadlovej do D 40 mm</t>
  </si>
  <si>
    <t>551620006400.S</t>
  </si>
  <si>
    <t>Zápachová uzávierka - sifón pre umývadlá DN 40</t>
  </si>
  <si>
    <t>725869381.S</t>
  </si>
  <si>
    <t>Montáž zápachovej uzávierky pre zariaďovacie predmety, ostatných typov do D 40 mm</t>
  </si>
  <si>
    <t>551620027100</t>
  </si>
  <si>
    <t>Vtokový lievik HL21, DN 32, (0,17 l/s), s protizápachovým uzáverom, vetranie a klimatizácia, PP</t>
  </si>
  <si>
    <t>551620015600</t>
  </si>
  <si>
    <t>Zápachová uzávierka podomietková UP HL138, DN32, krytka 100x100 mm, prídavná zápachová uzávierka, vetranie a klimatizácia, PP/ABS</t>
  </si>
  <si>
    <t>998725102.S</t>
  </si>
  <si>
    <t>Presun hmôt pre zariaďovacie predmety v objektoch výšky nad 6 do 12 m</t>
  </si>
  <si>
    <t>230050031.S</t>
  </si>
  <si>
    <t>Kotviace príslušenstvo nosník, podložka, závitová tyč</t>
  </si>
  <si>
    <t>230050033.S</t>
  </si>
  <si>
    <t>286710007400.S</t>
  </si>
  <si>
    <t>Potrubná objímka pozinkovaná, rozsah upínania D 32-36 mm, DN potrubia 1", M8, EPDM izolant</t>
  </si>
  <si>
    <t>286710008300.S</t>
  </si>
  <si>
    <t>Potrubná objímka pozinkovaná, rozsah upínania D 107-115 mm, M8/M10, EPDM izolant</t>
  </si>
  <si>
    <t>726190915.S</t>
  </si>
  <si>
    <t>Montáž krycích dvierok</t>
  </si>
  <si>
    <t>1286</t>
  </si>
  <si>
    <t>Revízne dvierka do sadrokartonu 300 x 300 mm 109</t>
  </si>
  <si>
    <t>1287</t>
  </si>
  <si>
    <t>Revízne dvierka do sadrokartónu  200 x 300 mm 108</t>
  </si>
  <si>
    <t>426</t>
  </si>
  <si>
    <t>Revízne dvierka do sadrokartónu 150 x 300 mm</t>
  </si>
  <si>
    <t>HZS000113.S</t>
  </si>
  <si>
    <t>Stavebno montážne práce náročné ucelené - odborné, tvorivé remeselné (Tr. 3) v rozsahu viac ako 8 hodín, funkčná skúška</t>
  </si>
  <si>
    <t>4 - Elektroinštalácia</t>
  </si>
  <si>
    <t>D1 - Rozvádzač RH</t>
  </si>
  <si>
    <t>D1-2 - Rozvádzač HR-výzbroj</t>
  </si>
  <si>
    <t>21-M1 - Elektromontáže - rozvádzač RH</t>
  </si>
  <si>
    <t>D5 - Svetelné obvody</t>
  </si>
  <si>
    <t>21-M5 - Elektromontáže - svetelné obvody</t>
  </si>
  <si>
    <t>D6 - Zásuvkové obvody</t>
  </si>
  <si>
    <t>21-M6 - Elektromontáže - zásuvkové obvody</t>
  </si>
  <si>
    <t>D7 - Elektroinštalačný materiál</t>
  </si>
  <si>
    <t>21-M7 - Elektromontáže</t>
  </si>
  <si>
    <t>D7.1 - Prípojka NN - úprava</t>
  </si>
  <si>
    <t>9 - Ostatné konštrukcie a práce-búranie</t>
  </si>
  <si>
    <t>D14 - Dokumentácia</t>
  </si>
  <si>
    <t>95-M - Revízie</t>
  </si>
  <si>
    <t>D1</t>
  </si>
  <si>
    <t>Rozvádzač RH</t>
  </si>
  <si>
    <t>OEZ:44062</t>
  </si>
  <si>
    <t>Nástenná rozvádzačová skriňa, NP66-1008025</t>
  </si>
  <si>
    <t>OEZ:44230</t>
  </si>
  <si>
    <t>Montážne úchyty PD-NP66-4ZO8</t>
  </si>
  <si>
    <t>OEZ:44231</t>
  </si>
  <si>
    <t>Vložka zámku PD-NP-UVD</t>
  </si>
  <si>
    <t>OEZ:17454</t>
  </si>
  <si>
    <t>Kľúč D, PD-QK-UBD</t>
  </si>
  <si>
    <t>OEZ:44593</t>
  </si>
  <si>
    <t>Príruba, PD-NP-KD5514</t>
  </si>
  <si>
    <t>OEZ:44600</t>
  </si>
  <si>
    <t>Káblová priechodka PD-V-CG27-IP66</t>
  </si>
  <si>
    <t>OEZ:44601</t>
  </si>
  <si>
    <t>Káblová priechodka PD-V-CG37-IP66</t>
  </si>
  <si>
    <t>OEZ:33786</t>
  </si>
  <si>
    <t>Distančné stĺpiky PD-QK-D1M51</t>
  </si>
  <si>
    <t>OEZ:44240</t>
  </si>
  <si>
    <t>Modulárné lišty PD-NP-M10</t>
  </si>
  <si>
    <t>OEZ:44258</t>
  </si>
  <si>
    <t>Kryt PD-M-KMV01508</t>
  </si>
  <si>
    <t>OEZ:44264</t>
  </si>
  <si>
    <t>Kryt PD-M-KMV02008</t>
  </si>
  <si>
    <t>OEZ:44246</t>
  </si>
  <si>
    <t>Krajné kryty PD-NP-KMK08</t>
  </si>
  <si>
    <t>OEZ:44587</t>
  </si>
  <si>
    <t>Zvislý krajný kryt PD-NP-KMM10</t>
  </si>
  <si>
    <t>OEZ:44252</t>
  </si>
  <si>
    <t>"U" lišta PD-M-L35-VU08</t>
  </si>
  <si>
    <t>OEZ:44282</t>
  </si>
  <si>
    <t>Prístrojová lišta PD-M-50LP08</t>
  </si>
  <si>
    <t>OEZ:44288</t>
  </si>
  <si>
    <t>Prístrojová lišta PD-M-130LP08</t>
  </si>
  <si>
    <t>OEZ:44470</t>
  </si>
  <si>
    <t>Schránka PD-RB-DVA4PS</t>
  </si>
  <si>
    <t>OEZ:39354.2</t>
  </si>
  <si>
    <t>Zaslepenie, šírka 55 modulov, farba sivá, OEZ PD-R-ZAS1000-S</t>
  </si>
  <si>
    <t>D1-2</t>
  </si>
  <si>
    <t>Rozvádzač HR-výzbroj</t>
  </si>
  <si>
    <t>OEZ:41634</t>
  </si>
  <si>
    <t>Istič LTN-2B-1</t>
  </si>
  <si>
    <t>OEZ:41636</t>
  </si>
  <si>
    <t>Istič LTN-6B-1</t>
  </si>
  <si>
    <t>OEZ:41768</t>
  </si>
  <si>
    <t>Istič LTN-6B-3</t>
  </si>
  <si>
    <t>OEZ:41638</t>
  </si>
  <si>
    <t>Istič LTN-10B-1</t>
  </si>
  <si>
    <t>OEZ:41655</t>
  </si>
  <si>
    <t>Istič LTN-10C-1</t>
  </si>
  <si>
    <t>OEZ:41640</t>
  </si>
  <si>
    <t>Istič LTN-16B-1</t>
  </si>
  <si>
    <t>OEZ:41772</t>
  </si>
  <si>
    <t>Istič LTN-16B-3</t>
  </si>
  <si>
    <t>OEZ:41773</t>
  </si>
  <si>
    <t>Istič LTN-20B-3</t>
  </si>
  <si>
    <t>OEZ:41775</t>
  </si>
  <si>
    <t>Istič LTN-32B-3</t>
  </si>
  <si>
    <t>OEZ:38749</t>
  </si>
  <si>
    <t>Pripojovacia sada AS-50-S-AL01</t>
  </si>
  <si>
    <t>OEZ:42297</t>
  </si>
  <si>
    <t>Pomocný spínač PS-LT-1100</t>
  </si>
  <si>
    <t>OEZ:42313</t>
  </si>
  <si>
    <t>Napäťová spúšť SV-LT-X400</t>
  </si>
  <si>
    <t>OEZ:42452</t>
  </si>
  <si>
    <t>Prúdový chránič LFN-40-4-030A</t>
  </si>
  <si>
    <t>OEZ:42467</t>
  </si>
  <si>
    <t>Prúdový chránič LFN-40-4-030A-G</t>
  </si>
  <si>
    <t>OEZ:43683</t>
  </si>
  <si>
    <t>Poistkový odpínač OPVP10-1-S</t>
  </si>
  <si>
    <t>OEZ:40750</t>
  </si>
  <si>
    <t>Valcové poistkové vložky PVA10 6A gG</t>
  </si>
  <si>
    <t>OEZ:43244</t>
  </si>
  <si>
    <t>Fázové riadiace relé MMR-U3-001-A230</t>
  </si>
  <si>
    <t>35681</t>
  </si>
  <si>
    <t>Kolískový prepínač MSK-001-102</t>
  </si>
  <si>
    <t>OEZ:43073</t>
  </si>
  <si>
    <t>Časový spínač MAN-D16-002-A230</t>
  </si>
  <si>
    <t>3389110903843</t>
  </si>
  <si>
    <t>Schneider Harmony XB5-AVM1 Signálka biela s ledalebo ekvivalent</t>
  </si>
  <si>
    <t>630000548</t>
  </si>
  <si>
    <t>Schneider Harmony XB5-AVM3 Signálka zelená s ledalebo ekvivalent</t>
  </si>
  <si>
    <t>3389110903867</t>
  </si>
  <si>
    <t>Schneider Harmony XB5-AVM4 Signálka červená s ledalebo ekvivalent</t>
  </si>
  <si>
    <t>XB5KSM</t>
  </si>
  <si>
    <t>Schneider Harmony XB5KSM zvukový signalizátoralebo ekvivalent</t>
  </si>
  <si>
    <t>3728640</t>
  </si>
  <si>
    <t>Schneider Harmony ZB5AZ101 spínacia jednotkaalebo ekvivalent</t>
  </si>
  <si>
    <t>EOV000000017</t>
  </si>
  <si>
    <t>Hlavica s hríbom pre tlačidlo Ø22 - ZB5-AC4 - s návratom - červená</t>
  </si>
  <si>
    <t>M22-XGPV</t>
  </si>
  <si>
    <t>Ochranná manžeta pre núdzové tlačidlo EATON ELECTRIC M22-XGPV</t>
  </si>
  <si>
    <t>OEZ:36610</t>
  </si>
  <si>
    <t>Inštalačný stýkač RSI-20-20-A230</t>
  </si>
  <si>
    <t>EMP000000319</t>
  </si>
  <si>
    <t>Relé do pätice a plošných spojov - 55.34.8.230.0040 - 4P/7A/250V AC</t>
  </si>
  <si>
    <t>94.04SPA</t>
  </si>
  <si>
    <t>Pätica pre rele - 94.04</t>
  </si>
  <si>
    <t>094.91.3</t>
  </si>
  <si>
    <t>Vysúvacia spona pre rele - 094.91.3</t>
  </si>
  <si>
    <t>8595090535720</t>
  </si>
  <si>
    <t>Ochrana napájacieho vedenia 230 V/50 Hz  kombinované zvodiče SPD typ 1 a 2 (B+C)  pre sieť TN-C,TN-S, TT, IT  FLP-B+C MAXI VS/3+1</t>
  </si>
  <si>
    <t>10005806.00</t>
  </si>
  <si>
    <t>Prepojovací mostík - farba modrá SEZ DK 7/N</t>
  </si>
  <si>
    <t>10005809.00</t>
  </si>
  <si>
    <t>Prepojovací mostík - farba modrá SEZ DK 12/N</t>
  </si>
  <si>
    <t>10002873.00</t>
  </si>
  <si>
    <t>Radová svornica SEZ DK RS 10/1 - modrá</t>
  </si>
  <si>
    <t>10004223.00</t>
  </si>
  <si>
    <t>Radová svornica SEZ DK RS 10/2 - sivá</t>
  </si>
  <si>
    <t>10007255.00</t>
  </si>
  <si>
    <t>Radová svornica SEZ DK RS 10/4 - zelená</t>
  </si>
  <si>
    <t>10007256.00</t>
  </si>
  <si>
    <t>Radová svornica SEZ DK RS 25/4 - zelená</t>
  </si>
  <si>
    <t>10002759.00</t>
  </si>
  <si>
    <t>Príložka SEZ DK PRS/1 - modrá</t>
  </si>
  <si>
    <t>10004230.00</t>
  </si>
  <si>
    <t>Príložka SEZ DK PRS/2 - sivá</t>
  </si>
  <si>
    <t>10004231.00</t>
  </si>
  <si>
    <t>Príložka SEZ DK PRS/3 - žltá</t>
  </si>
  <si>
    <t>10004233.00</t>
  </si>
  <si>
    <t>Príložka SEZ DK PRS 25/3 - žltá</t>
  </si>
  <si>
    <t>10001477.00</t>
  </si>
  <si>
    <t>Koncová zvierka SEZ DK RSD-88</t>
  </si>
  <si>
    <t>10002822.00</t>
  </si>
  <si>
    <t>Prepojovací mostík pre 2 svornice + skrutky SEZ DK P 10/2</t>
  </si>
  <si>
    <t>21-M1</t>
  </si>
  <si>
    <t>Elektromontáže - rozvádzač RH</t>
  </si>
  <si>
    <t>210962212.S</t>
  </si>
  <si>
    <t>Demontáž rozvádzača 100 kg</t>
  </si>
  <si>
    <t>210190001</t>
  </si>
  <si>
    <t>Montáž oceľoplechovej rozvodnice do váhy 100 kg</t>
  </si>
  <si>
    <t>D5</t>
  </si>
  <si>
    <t>Svetelné obvody</t>
  </si>
  <si>
    <t>33512</t>
  </si>
  <si>
    <t>LED SVIETIDLO NÁSTENNÉ/ STROPNÉ, FAGERHULT FGH ALLFIVE LED 3027lm 19W 4000K CRI80 ON/OFF IP44 MacAdam3 SDCM L80B50 100.000h prisadené alebo ekvivalent</t>
  </si>
  <si>
    <t>33507</t>
  </si>
  <si>
    <t>LED SVIETIDLO NÁSTENNÉ/ STROPNÉ, FAGERHULT FGH ALLFIVE LED 4770lm 28W 4000K CRI80 ON/OFF IP44 MacAdam3 SDCM L80B10 100.000h prisadené alebo ekvivalent</t>
  </si>
  <si>
    <t>57755</t>
  </si>
  <si>
    <t>LED SVIETIDLO NÁSTENNÉ/ STROPNÉ, FAGERHULT FGH DISCOVERY EVO LED 1962lm 14W 4000K CRI80 ON/OFF IP44 IK07 MacAdam3 SDCM L80B50 100.000h prisadené alebo ekvivalent</t>
  </si>
  <si>
    <t>22333-402</t>
  </si>
  <si>
    <t>LED SVIETIDLO NÁSTENNÉ/ STROPNÉ, FAGERHULT FGH DWIDE CEILING LED 4500lm 38W 4000K CRI80 DALI CLO IP20 MacAdam3 SDCM L100B50 50.000h prisadené alebo ekvivalent</t>
  </si>
  <si>
    <t>22335-402</t>
  </si>
  <si>
    <t>LED SVIETIDLO NÁSTENNÉ/ STROPNÉ, FAGERHULT FGH DWIDE CEILING LED 6000lm 48W 4000K CRI80 DALI CLO IP20 MacAdam3 SDCM L100B50 50.000h prisadené alebo ekvivalent</t>
  </si>
  <si>
    <t>39331</t>
  </si>
  <si>
    <t>LED SVIETIDLO NÁSTENNÉ/ STROPNÉ, FAGERHULT FGH KAPTUR LED 5806lm 39W 4000K CRI80 ON/OFF IP67 IK08 MacAdam3 SDCM L80B50 100.000h prisadenéalebo ekvivalent</t>
  </si>
  <si>
    <t>Y8-2536</t>
  </si>
  <si>
    <t>Helios LED 1,2W IP65 1hod, svietidlo núdzoveho osvetlenia s akumulátorom</t>
  </si>
  <si>
    <t>Y12-4758</t>
  </si>
  <si>
    <t>Helios P LED 1,2W IP42 1hod, svietidlo núdzoveho osvetlenia s akumulátorom</t>
  </si>
  <si>
    <t>5902448994413</t>
  </si>
  <si>
    <t>AXN, OZN/AXENU/1W/E/1/SE/X/WH 1W IP42 1hod, svietidlo núdzoveho osvetlenia s akumulátorom</t>
  </si>
  <si>
    <t>OZN/ODB/3x1W/B/1/</t>
  </si>
  <si>
    <t>OUTDOOR LED, OZN/AXENU/1W/E/1/SE/X/WH 3W IP66 1hod, svietidlo núdzoveho osvetlenia s akumulátoromalebo ekvivalent</t>
  </si>
  <si>
    <t>3558A-A651 C</t>
  </si>
  <si>
    <t>Kryt spínača 1, 6, 7, 1/0, 6/0 3558A-A651 C slonová kosť</t>
  </si>
  <si>
    <t>3294A-A123 C</t>
  </si>
  <si>
    <t>Kryt stmievača s otočným ovládaním, 3294A-A123 C slonová kosť , resp.ekvivalent</t>
  </si>
  <si>
    <t>3559-A01345</t>
  </si>
  <si>
    <t>Prístroj spínača 1, 1So 3559-A01345</t>
  </si>
  <si>
    <t>3559-A06345</t>
  </si>
  <si>
    <t>Prístroj prepínača 6, 6So 3559-A06345</t>
  </si>
  <si>
    <t>6599-0-2988</t>
  </si>
  <si>
    <t>Prístroj stmievača DALI pre otočné ovládanie a tlačidlové spínanie, ABB 6599-0-2988, resp.ekvivalent</t>
  </si>
  <si>
    <t>3901A-B10 C</t>
  </si>
  <si>
    <t>Rámček jednonásobný 3901A-B10 C slonová kosť</t>
  </si>
  <si>
    <t>3901A-B20 C</t>
  </si>
  <si>
    <t>Rámček dvojnásobný 3901A-B20 C slonová kosť</t>
  </si>
  <si>
    <t>SPS000000025</t>
  </si>
  <si>
    <t>Čidlo pohybu Massive - 87098/12/31 - max. 1200W - biele, resp.ekvivalent</t>
  </si>
  <si>
    <t>SPS000000010</t>
  </si>
  <si>
    <t>Čidlo pohybu - 1030020 - Luxa 103-360 AP - 360° stropné - biele, resp.ekvivalent</t>
  </si>
  <si>
    <t>069740</t>
  </si>
  <si>
    <t>Čidlo pohybu do exterieru - LEGRAND Plexo 069740 - 360° stropné - sivá - IP55, resp.ekvivalent</t>
  </si>
  <si>
    <t>ESV000000020</t>
  </si>
  <si>
    <t>Svorka WAGO 224-112 - 24A/400V - lustrová</t>
  </si>
  <si>
    <t>ESV000001065</t>
  </si>
  <si>
    <t>Svorka WAGO 222-415 - 5x0,08-2,5mm2 drôt/0,08-4,0mm2 lanko - 32A/400V</t>
  </si>
  <si>
    <t>21-M5</t>
  </si>
  <si>
    <t>Elektromontáže - svetelné obvody</t>
  </si>
  <si>
    <t>210110001</t>
  </si>
  <si>
    <t>Jednopólový spínač - radenie 1, nástenný pre prostredie obyčajné alebo vlhké vrátane zapojenia</t>
  </si>
  <si>
    <t>210110004</t>
  </si>
  <si>
    <t>Striedavý spínač (prepínač) - radenie 6, nástenný pre prostredie obyčajné alebo vlhké vrátane zapojenia</t>
  </si>
  <si>
    <t>210110072</t>
  </si>
  <si>
    <t>Stmievač LED pre zapustenú montáž</t>
  </si>
  <si>
    <t>210110095</t>
  </si>
  <si>
    <t>Spínače snímač pohybu - zapojenie a montáž</t>
  </si>
  <si>
    <t>210201240.S</t>
  </si>
  <si>
    <t>Zapojenie svietidla IP20, 1x svetelný zdroj</t>
  </si>
  <si>
    <t>210201250</t>
  </si>
  <si>
    <t>Zapojenie svietidla IP44, 1x svetelný zdroj</t>
  </si>
  <si>
    <t>210201500</t>
  </si>
  <si>
    <t>Zapojenie svietidla 1x svetelný zdroj, núdzového - núdzový režim</t>
  </si>
  <si>
    <t>210201911</t>
  </si>
  <si>
    <t>Montáž svietidla interiérového na strop do 1,0 kg</t>
  </si>
  <si>
    <t>210201912</t>
  </si>
  <si>
    <t>Montáž svietidla interiérového na strop do 2 kg</t>
  </si>
  <si>
    <t>210201913</t>
  </si>
  <si>
    <t>Montáž svietidla interiérového na strop do 5 kg</t>
  </si>
  <si>
    <t>210292041</t>
  </si>
  <si>
    <t>Preskúšanie svetelného alebo zásuvkového okruhu sprevádzkovaním</t>
  </si>
  <si>
    <t>D6</t>
  </si>
  <si>
    <t>Zásuvkové obvody</t>
  </si>
  <si>
    <t>5518A-2999 C</t>
  </si>
  <si>
    <t>Zásuvka IP44 kompletná ABB Tango 5518A-2999 C slonová kosť s clonkami a viečkom</t>
  </si>
  <si>
    <t>5513A-C02357 B.1</t>
  </si>
  <si>
    <t>Zásuvka dvojnásobná, clonky 5513A-C02357 C slonová kosť</t>
  </si>
  <si>
    <t>EZA000000184</t>
  </si>
  <si>
    <t>Praktik - zásuvka - 5518-2929 B, resp.ekvivalent</t>
  </si>
  <si>
    <t>EZA000000240</t>
  </si>
  <si>
    <t>Praktik - 5518-2069 B - 2-zásuvka priebežná - 16A/250V - biela, resp.ekvivalent</t>
  </si>
  <si>
    <t>3938A-A106 B</t>
  </si>
  <si>
    <t>Svorkovnica päťpólová, kryt 3938A-A106 C slonová kosť</t>
  </si>
  <si>
    <t>1608021</t>
  </si>
  <si>
    <t>PO-406 Dobehové časové relé, 230 V AC, 10 A</t>
  </si>
  <si>
    <t>676.25100_</t>
  </si>
  <si>
    <t>Kompletné tlačidlo v skrinke pre zapustenú montáž IP55, 1 roz+ 1zap SCAME 676.25100</t>
  </si>
  <si>
    <t>676.10101</t>
  </si>
  <si>
    <t>Kryt + náhradné sklo 100x100 SCAME 676.10101</t>
  </si>
  <si>
    <t>590.PL004001</t>
  </si>
  <si>
    <t>NC doplňujúci kontakt rozpínací</t>
  </si>
  <si>
    <t>590.PL004002</t>
  </si>
  <si>
    <t>NO doplňujúci kontakt spínací</t>
  </si>
  <si>
    <t>310633</t>
  </si>
  <si>
    <t>Protipožiarny tmel HILTI CP 601S 310ML biel.</t>
  </si>
  <si>
    <t>21-M6</t>
  </si>
  <si>
    <t>Elektromontáže - zásuvkové obvody</t>
  </si>
  <si>
    <t>210111021</t>
  </si>
  <si>
    <t>Domová zásuvka v krabici obyč. alebo do vlhka, vrátane zapojenia 10/16 A 250 V 2P + Z</t>
  </si>
  <si>
    <t>210111022</t>
  </si>
  <si>
    <t>Domová zásuvka v krabici 10/16 A 250 V, 2P + Z 2 x zapojenie</t>
  </si>
  <si>
    <t>210290751</t>
  </si>
  <si>
    <t>Montáž motorického spotrebiča, ventilátora do 1.5 kW</t>
  </si>
  <si>
    <t>D7</t>
  </si>
  <si>
    <t>Elektroinštalačný materiál</t>
  </si>
  <si>
    <t>KPE000000104</t>
  </si>
  <si>
    <t>Kábel pevný CYKY-O 3x1,5 pvc čierny</t>
  </si>
  <si>
    <t>341610013700</t>
  </si>
  <si>
    <t>Kábel medený bezhalogenový N2XH-O 2x1,5 mm2</t>
  </si>
  <si>
    <t>341610014300</t>
  </si>
  <si>
    <t>Kábel medený bezhalogenový N2XH-J 3x1,5 mm2</t>
  </si>
  <si>
    <t>341610014400</t>
  </si>
  <si>
    <t>Kábel medený bezhalogenový N2XH-J 3x2,5 mm2</t>
  </si>
  <si>
    <t>341610016800</t>
  </si>
  <si>
    <t>Kábel medený bezhalogenový N2XH-J 5x1,5 mm2</t>
  </si>
  <si>
    <t>KPE000000039</t>
  </si>
  <si>
    <t>Kábel pevný N2XH-J 5x6 bezhalogénový čierny</t>
  </si>
  <si>
    <t>341610025000</t>
  </si>
  <si>
    <t>Kábel medený bezhalogenový NHXH FE180/E60 2x1,5 mm2</t>
  </si>
  <si>
    <t>341610012300</t>
  </si>
  <si>
    <t>Kábel medený bezhalogenový N2XH 4 mm2 zž</t>
  </si>
  <si>
    <t>341610012400</t>
  </si>
  <si>
    <t>Kábel medený bezhalogenový N2XH 6 mm2 zž</t>
  </si>
  <si>
    <t>341610012800</t>
  </si>
  <si>
    <t>Kábel medený bezhalogenový N2XH 25 mm2 zž</t>
  </si>
  <si>
    <t>3410300730</t>
  </si>
  <si>
    <t>FTP 4x2x24 AWG, Cat.5e, LSOH Kábel na prenos dát</t>
  </si>
  <si>
    <t>KPE000000027</t>
  </si>
  <si>
    <t>Kábel pevný tienený J-H(ST)H 2x2x0,8 bezhalogénový červený</t>
  </si>
  <si>
    <t>038947</t>
  </si>
  <si>
    <t>Elektroinštalačná rúrka ohybná, bezhalogénová, HFX 320N D25 -25°C+105°C HF-biela</t>
  </si>
  <si>
    <t>080821</t>
  </si>
  <si>
    <t>Elektroinštalačná rúrka ohybná, bezhalogénová, HFX 320N D32 -25°C+105°C sv.šedá</t>
  </si>
  <si>
    <t>286130073600</t>
  </si>
  <si>
    <t>Chránička dvojplášťová korugovaná KOPOFLEX KF 09075 FA, čierna, DN 75, HDPE, KOPOS</t>
  </si>
  <si>
    <t>2207036</t>
  </si>
  <si>
    <t>Upevňovací držiak - 2207036 - Grip 2031 M 30 FS - oceľový pozinkovaný</t>
  </si>
  <si>
    <t>2207028</t>
  </si>
  <si>
    <t>Upevňovací držiak - 2207028 - Grip 2031 M 15 FS - oceľový pozinkovaný</t>
  </si>
  <si>
    <t>EHM000000026</t>
  </si>
  <si>
    <t>Hmoždinka -  6x40mm - natĺkacia</t>
  </si>
  <si>
    <t>EHM000000025</t>
  </si>
  <si>
    <t>Hmoždinka -  8x45mm - natĺkacia</t>
  </si>
  <si>
    <t>1112</t>
  </si>
  <si>
    <t>Plastový popisný štítok s uchytením na označovanie káblov, zatváraci 30x8mm</t>
  </si>
  <si>
    <t>100ks</t>
  </si>
  <si>
    <t>KU 68-1901</t>
  </si>
  <si>
    <t>Univerzálna krabica pod omietku KU 68-1901</t>
  </si>
  <si>
    <t>6400-221/3</t>
  </si>
  <si>
    <t>Univerzálna krabica pod omietku 6400-221/3 s viečkom a svorkovnicou</t>
  </si>
  <si>
    <t>EKR000000202</t>
  </si>
  <si>
    <t>Škatuľová rozvodka 6455-11P/2 - 5-pólová/400V - plastová - sivá</t>
  </si>
  <si>
    <t>EKR000000135</t>
  </si>
  <si>
    <t>Škatuľová rozvodka - 6455-27P - 5pólová - plastová</t>
  </si>
  <si>
    <t>99017</t>
  </si>
  <si>
    <t>Krabica KSK 80</t>
  </si>
  <si>
    <t>919656</t>
  </si>
  <si>
    <t>Svorkovnica S-KSK 1 pre krabicu KSK</t>
  </si>
  <si>
    <t>1SFA611812R1000</t>
  </si>
  <si>
    <t>PRÁZDNA SKRINKA ABB 1SFA611812R1000, 2 x OTVOR + Kontrolky XB5KSM a XB5-AVM4</t>
  </si>
  <si>
    <t>21-M7</t>
  </si>
  <si>
    <t>210010301</t>
  </si>
  <si>
    <t>Krabica prístrojová bez zapojenia</t>
  </si>
  <si>
    <t>210010321</t>
  </si>
  <si>
    <t>Krabica odbočná s viečkom, svorkovnicou vrátane zapojenia</t>
  </si>
  <si>
    <t>210881069</t>
  </si>
  <si>
    <t>Kábel bezhalogénový, medený uložený pevne N2XH 0,6/1,0 kV  2x1,5</t>
  </si>
  <si>
    <t>210881075</t>
  </si>
  <si>
    <t>Kábel bezhalogénový, medený uložený pevne N2XH 0,6/1,0 kV  3x1,5</t>
  </si>
  <si>
    <t>210881076</t>
  </si>
  <si>
    <t>Kábel bezhalogénový, medený uložený pevne N2XH 0,6/1,0 kV  3x2,5</t>
  </si>
  <si>
    <t>210881100</t>
  </si>
  <si>
    <t>Kábel bezhalogénový, medený uložený pevne N2XH 0,6/1,0 kV  5x1,5</t>
  </si>
  <si>
    <t>210881103.S</t>
  </si>
  <si>
    <t>Kábel bezhalogénový, medený uložený pevne N2XH 0,6/1,0 kV  5x6</t>
  </si>
  <si>
    <t>210881325</t>
  </si>
  <si>
    <t>Kábel bezhalogénový, medený uložený pevne NHXH-FE 180/E30 0,6/1,0 kV  2x1,5</t>
  </si>
  <si>
    <t>210881055</t>
  </si>
  <si>
    <t>Vodič bezhalogénový, medený uložený pevne N2XH 0,6/1,0 kV  4</t>
  </si>
  <si>
    <t>210881056</t>
  </si>
  <si>
    <t>Vodič bezhalogénový, medený uložený pevne N2XH 0,6/1,0 kV  6</t>
  </si>
  <si>
    <t>210881059.S</t>
  </si>
  <si>
    <t>Vodič bezhalogénový, medený uložený pevne N2XH 0,6/1,0 kV  25</t>
  </si>
  <si>
    <t>D7.1</t>
  </si>
  <si>
    <t>Prípojka NN - úprava</t>
  </si>
  <si>
    <t>KPE000000009</t>
  </si>
  <si>
    <t>Kábel pevný AYKY-J 4x16  pvc čierny</t>
  </si>
  <si>
    <t>210901061.S</t>
  </si>
  <si>
    <t>Kábel hliníkový silový, uložený pevne AYKY 450/750 V 4x16</t>
  </si>
  <si>
    <t>210100101.S</t>
  </si>
  <si>
    <t>Ukončenie Cu a Al drôtov a lán včítane zapojenie, jedna žila, vodič s prierezom do 16 mm2</t>
  </si>
  <si>
    <t>KXX000000476</t>
  </si>
  <si>
    <t>Výstražná fólia - 300x0,1mm/100m</t>
  </si>
  <si>
    <t>345710005900</t>
  </si>
  <si>
    <t>Rúrka ohybná dvojplášťová HDPE, KOPOFLEX BA KF 09090 BA, D 90, KOPOS</t>
  </si>
  <si>
    <t>220111771</t>
  </si>
  <si>
    <t>Vedenie uzeňovacie z FeZn drôtu do 120 mm2 na povrchu</t>
  </si>
  <si>
    <t>220111776</t>
  </si>
  <si>
    <t>Vedenie uzeňovacie z FeZn drôtu do 120 mm2 v zemi</t>
  </si>
  <si>
    <t>318209</t>
  </si>
  <si>
    <t>Uzemňovacia svorka -   DEHN S-K BD Rd 8-10 FI 30 NIRO-4, resp. ekvivalent</t>
  </si>
  <si>
    <t>318233</t>
  </si>
  <si>
    <t>Odbočovacia spojovacia svorka -  DEHN S-K BD FI 30 NIRO-4, resp. ekvivalent</t>
  </si>
  <si>
    <t>810304</t>
  </si>
  <si>
    <t>Pásovina - páska 30/4mm - Fe/Zn - (1kg/1,06m)</t>
  </si>
  <si>
    <t>800010</t>
  </si>
  <si>
    <t>Gulatina - drôt 10 mm - Fe/Zn - (1kg/1,62 m)</t>
  </si>
  <si>
    <t>EBL000000696</t>
  </si>
  <si>
    <t>Prípojnica HUP 1809 - 5015073, resp. ekvivalent</t>
  </si>
  <si>
    <t>460200264</t>
  </si>
  <si>
    <t>Hĺbenie káblovej ryhy ručne 50 cm širokej a 80 cm hlbokej, v zemine triedy 4</t>
  </si>
  <si>
    <t>460420325</t>
  </si>
  <si>
    <t>Zriadenie kábl. lôžka z preos. zem. so zakrytím bet. dosk. 50x20x4 cm kladenými v smere kábla</t>
  </si>
  <si>
    <t>5833110300</t>
  </si>
  <si>
    <t>Kamenivo ťažené drobné 0-1 n</t>
  </si>
  <si>
    <t>5922763200</t>
  </si>
  <si>
    <t>Tvárnica priekopová a melioračná-betónová doska obkladová TBM 42-50 50x25x6</t>
  </si>
  <si>
    <t>460490012</t>
  </si>
  <si>
    <t>Rozvinutie a uloženie výstražnej fólie z PVC do ryhy</t>
  </si>
  <si>
    <t>169</t>
  </si>
  <si>
    <t>460120002</t>
  </si>
  <si>
    <t>Zásyp jamy so zhutnením a s úpravou povrchu, zemina triedy 3 - 4</t>
  </si>
  <si>
    <t>338</t>
  </si>
  <si>
    <t>21000019</t>
  </si>
  <si>
    <t>Podružný materiál 3%</t>
  </si>
  <si>
    <t>340</t>
  </si>
  <si>
    <t>171</t>
  </si>
  <si>
    <t>21000016</t>
  </si>
  <si>
    <t>MD - mimostavenisková doprava 1%</t>
  </si>
  <si>
    <t>342</t>
  </si>
  <si>
    <t>21000017</t>
  </si>
  <si>
    <t>MV - murárska výpomoc 1%</t>
  </si>
  <si>
    <t>344</t>
  </si>
  <si>
    <t>173</t>
  </si>
  <si>
    <t>21000018</t>
  </si>
  <si>
    <t>PD - podiel dodávok 1%</t>
  </si>
  <si>
    <t>346</t>
  </si>
  <si>
    <t>210000201</t>
  </si>
  <si>
    <t>PPV - podiel pridružených výkonov 1%</t>
  </si>
  <si>
    <t>348</t>
  </si>
  <si>
    <t>175</t>
  </si>
  <si>
    <t>210000202</t>
  </si>
  <si>
    <t>Dopravné náklady 1%</t>
  </si>
  <si>
    <t>350</t>
  </si>
  <si>
    <t>210964324.S</t>
  </si>
  <si>
    <t>Demontáž do sute - svietidla interiérového na strop/ stenu do 5 kg vrátane odpojenia   -0,00500 t</t>
  </si>
  <si>
    <t>352</t>
  </si>
  <si>
    <t>177</t>
  </si>
  <si>
    <t>210960834.S</t>
  </si>
  <si>
    <t>Demontáž do sute - striedavý spínač (prepínač) - radenie 1, 6, 5, 7 nástenný pre prostredie obyčajné alebo vlhké   -0,00005 t</t>
  </si>
  <si>
    <t>354</t>
  </si>
  <si>
    <t>210961051.S</t>
  </si>
  <si>
    <t>Demontáž do sute - zásuvka domová vstavaná 10, 16 A 48, 250, 400 V vyhotovenie 2P   -0,00021 t</t>
  </si>
  <si>
    <t>356</t>
  </si>
  <si>
    <t>179</t>
  </si>
  <si>
    <t>971033431</t>
  </si>
  <si>
    <t>Vybúranie otvoru v murive tehl. plochy do 0, 25 m2 hr.do 150 mm,  -0,07300t</t>
  </si>
  <si>
    <t>358</t>
  </si>
  <si>
    <t>971033441</t>
  </si>
  <si>
    <t>Vybúranie otvoru v murive tehl. plochy do 0, 25 m2 hr.do 300 mm,  -0,14600t</t>
  </si>
  <si>
    <t>360</t>
  </si>
  <si>
    <t>181</t>
  </si>
  <si>
    <t>974031221</t>
  </si>
  <si>
    <t>Vysekanie rýh v murive tehlovom na akúkoľvek maltu v priestore priľahlom k stropnej konštrukcii do hĺbky 30 mm a š. do 30 mm,  -0,00200 t</t>
  </si>
  <si>
    <t>362</t>
  </si>
  <si>
    <t>974032122</t>
  </si>
  <si>
    <t>Vysekanie rýh v stenách a priečkach z dutých tehál a tvárnic do hĺbky 30 mm a š. do 70 mm,  -0,00200t</t>
  </si>
  <si>
    <t>364</t>
  </si>
  <si>
    <t>183</t>
  </si>
  <si>
    <t>974032124</t>
  </si>
  <si>
    <t>Vysekanie rýh v stenách a priečkach z dutých tehál a tvárnic do hĺbky 30 mm a š. do 150 mmn,  -0,00700t</t>
  </si>
  <si>
    <t>366</t>
  </si>
  <si>
    <t>979081111</t>
  </si>
  <si>
    <t>368</t>
  </si>
  <si>
    <t>185</t>
  </si>
  <si>
    <t>979081121</t>
  </si>
  <si>
    <t>370</t>
  </si>
  <si>
    <t>D14</t>
  </si>
  <si>
    <t>Dokumentácia</t>
  </si>
  <si>
    <t>000400022</t>
  </si>
  <si>
    <t>Projektové práce - stavebná časť (stavebné objekty vrátane ich technického vybavenia). náklady na dokumentáciu skutočného zhotovenia stavby</t>
  </si>
  <si>
    <t>372</t>
  </si>
  <si>
    <t>187</t>
  </si>
  <si>
    <t>210251575</t>
  </si>
  <si>
    <t>Vystavenie revíznej správy, východisková revízia - Elektroinštalácia</t>
  </si>
  <si>
    <t>374</t>
  </si>
  <si>
    <t>95-M</t>
  </si>
  <si>
    <t>Revízie</t>
  </si>
  <si>
    <t>220111765</t>
  </si>
  <si>
    <t>Zmeranie a zhodnotenie zemného odporu vrátane záznamu do protokolu</t>
  </si>
  <si>
    <t>376</t>
  </si>
  <si>
    <t>189</t>
  </si>
  <si>
    <t>950106001</t>
  </si>
  <si>
    <t>Meranie pri revíziách meranie izol.odporov na prívode do prípojk.skrine rozvádzača alebo rozvodnice</t>
  </si>
  <si>
    <t>mer.</t>
  </si>
  <si>
    <t>378</t>
  </si>
  <si>
    <t>950106003</t>
  </si>
  <si>
    <t>Meranie pri revíziách meranie izolačných odporov vnútorného zapojenia rozvádzača alebo rozvodnice</t>
  </si>
  <si>
    <t>380</t>
  </si>
  <si>
    <t>191</t>
  </si>
  <si>
    <t>950106006</t>
  </si>
  <si>
    <t>Meranie pri revíziách jednofázového alebo trojfáz. okruhu rozvádzača alebo rozvodnice nad 10 vývodov</t>
  </si>
  <si>
    <t>382</t>
  </si>
  <si>
    <t>950106009</t>
  </si>
  <si>
    <t>Meranie pri revíziách impedancia slučky vypínača na rozv. zariadení spotrebičoch alebo prístrojoch</t>
  </si>
  <si>
    <t>384</t>
  </si>
  <si>
    <t>193</t>
  </si>
  <si>
    <t>950106010</t>
  </si>
  <si>
    <t>Meranie pri revíziách zemného prechodového odporu uzemnenia ochranného alebo pracovného</t>
  </si>
  <si>
    <t>386</t>
  </si>
  <si>
    <t>950106012</t>
  </si>
  <si>
    <t>Meranie pri revíziách prechodového odporu ochranného spojenia alebo ochranného pospojovania</t>
  </si>
  <si>
    <t>388</t>
  </si>
  <si>
    <t>195</t>
  </si>
  <si>
    <t>950107001</t>
  </si>
  <si>
    <t>Pomocné práce pri revíziách vypnutie vedenia, preskúšanie a zaistenie vypnutého stavu,zapnutie</t>
  </si>
  <si>
    <t>390</t>
  </si>
  <si>
    <t>950107004</t>
  </si>
  <si>
    <t>Pomocné práce pri revíziách demontáž a opätovná montáž krytu rozvádzača, rozvodnice</t>
  </si>
  <si>
    <t>392</t>
  </si>
  <si>
    <t>197</t>
  </si>
  <si>
    <t>950107008</t>
  </si>
  <si>
    <t>Pomocné práce pri revíziách demont.a opätovná mont.krytu el.prístroja, spotrebiča,inštal.krabice</t>
  </si>
  <si>
    <t>394</t>
  </si>
  <si>
    <t>950107015</t>
  </si>
  <si>
    <t>Pomocné práce pri revíziách demontáž a opätovná montáž skušobnej svorky uzemnenia</t>
  </si>
  <si>
    <t>396</t>
  </si>
  <si>
    <t>5 - Vzduchotechnika</t>
  </si>
  <si>
    <t>D1 - M Práce a dodávky M</t>
  </si>
  <si>
    <t xml:space="preserve">    D2 - 24-M Montáže vzduchotechnických zariad.</t>
  </si>
  <si>
    <t>M Práce a dodávky M</t>
  </si>
  <si>
    <t>D2</t>
  </si>
  <si>
    <t>24-M Montáže vzduchotechnických zariad.</t>
  </si>
  <si>
    <t>Radiálny potrubný odsávací ventilátor s časovým dobehom napr.  LINEO 160 VO T (alebo ekvivalent, m3/h – určuje výkresová dokumentácia)alebo ekvivalent</t>
  </si>
  <si>
    <t>Radiálny potrubný odsávací ventilátor napr.  LINEO 100 VO (alebo ekvivalent, m3/h – určuje výkresová dokumentácia)alebo ekvivalent</t>
  </si>
  <si>
    <t>24111-3</t>
  </si>
  <si>
    <t>Výustka dvojradová s reguláciou V2-325x75/R2/ÚR</t>
  </si>
  <si>
    <t>24111-4</t>
  </si>
  <si>
    <t>Výustka dvojradová s reguláciou V2-425x125/R2/ÚR</t>
  </si>
  <si>
    <t>24111-5</t>
  </si>
  <si>
    <t>Spätná klapka SK DN160 (LINEO-S 160)</t>
  </si>
  <si>
    <t>24111-6</t>
  </si>
  <si>
    <t>Spätná klapka SK DN100 (LINEO-S 100)</t>
  </si>
  <si>
    <t>24111-7</t>
  </si>
  <si>
    <t>Spiro kondenzačná záslepka DN200</t>
  </si>
  <si>
    <t>24111-8</t>
  </si>
  <si>
    <t>Spiro T-kus DN200/DN160/DN200/90°</t>
  </si>
  <si>
    <t>24111-9</t>
  </si>
  <si>
    <t>Spiro rovná rúra DN100</t>
  </si>
  <si>
    <t>bm</t>
  </si>
  <si>
    <t>24111-10</t>
  </si>
  <si>
    <t>Spiro rovná rúra DN160</t>
  </si>
  <si>
    <t>24111-11</t>
  </si>
  <si>
    <t>Spiro rovná rúra DN200</t>
  </si>
  <si>
    <t>24111-12</t>
  </si>
  <si>
    <t>Spiro spojka DN200</t>
  </si>
  <si>
    <t>24111-13</t>
  </si>
  <si>
    <t>Spiro spojka DN160</t>
  </si>
  <si>
    <t>24111-14</t>
  </si>
  <si>
    <t>Spiro spojka DN100</t>
  </si>
  <si>
    <t>24111-15</t>
  </si>
  <si>
    <t>Spiro záslepka DN100</t>
  </si>
  <si>
    <t>24111-16</t>
  </si>
  <si>
    <t>Spiro záslepka DN160</t>
  </si>
  <si>
    <t>24111-17</t>
  </si>
  <si>
    <t>Spiro koleno DN160/90°</t>
  </si>
  <si>
    <t>24111-18</t>
  </si>
  <si>
    <t>Spiro koleno DN200/90°</t>
  </si>
  <si>
    <t>24111-20</t>
  </si>
  <si>
    <t>Sedlová odbočka DN100 na spiro potrubie DN200</t>
  </si>
  <si>
    <t>24111-21</t>
  </si>
  <si>
    <t>VZT potrubie štvorhranné do obvodu 800 mm - rovná rúra</t>
  </si>
  <si>
    <t>24111-22</t>
  </si>
  <si>
    <t>VZT potrubie štvorhranné do obvodu 800 mm - tvarovka</t>
  </si>
  <si>
    <t>24111-23</t>
  </si>
  <si>
    <t>VZT potrubie štvorhranné do obvodu 550 mm - rovná rúra</t>
  </si>
  <si>
    <t>24111-24</t>
  </si>
  <si>
    <t>VZT potrubie štvorhranné do obvodu 550 mm - tvarovka</t>
  </si>
  <si>
    <t>24111-25</t>
  </si>
  <si>
    <t>Tepelná izolácia hr=10mm s Al. fóliou (Kflex Hduct Metal)</t>
  </si>
  <si>
    <t>24111-26</t>
  </si>
  <si>
    <t>Montáž VZT</t>
  </si>
  <si>
    <t>24111-27</t>
  </si>
  <si>
    <t>24111-28</t>
  </si>
  <si>
    <t>Montážny, spojovací, závesný, kotviací a tesniaci materiál (10% z dodávky)</t>
  </si>
  <si>
    <t>24111-29</t>
  </si>
  <si>
    <t>Funkčné skúšky a zaregulovanie VZT</t>
  </si>
  <si>
    <t>24111-30</t>
  </si>
  <si>
    <t>Lešenie</t>
  </si>
  <si>
    <t>24111-31</t>
  </si>
  <si>
    <t>Doprava</t>
  </si>
  <si>
    <t>24111-32</t>
  </si>
  <si>
    <t>Revízia</t>
  </si>
  <si>
    <t>Obec Hrubá Borša</t>
  </si>
  <si>
    <t>WORK stav s.r.o.</t>
  </si>
  <si>
    <t>Maslaňák Miloš</t>
  </si>
  <si>
    <t>SK2120983216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</si>
</sst>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color rgb="FF969696"/>
      <name val="Arial CE"/>
      <family val="2"/>
      <charset val="238"/>
    </font>
    <font>
      <sz val="10"/>
      <color rgb="FFFFFFFF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FF000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0" fillId="0" borderId="0" xfId="0"/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right" vertical="center"/>
    </xf>
    <xf numFmtId="164" fontId="35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0" fontId="0" fillId="4" borderId="7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4" borderId="0" xfId="0" applyFill="1" applyAlignment="1">
      <alignment vertical="center"/>
    </xf>
    <xf numFmtId="0" fontId="36" fillId="0" borderId="20" xfId="0" applyFont="1" applyBorder="1" applyAlignment="1">
      <alignment vertical="center"/>
    </xf>
    <xf numFmtId="0" fontId="37" fillId="0" borderId="20" xfId="0" applyFont="1" applyBorder="1" applyAlignment="1">
      <alignment vertical="center"/>
    </xf>
    <xf numFmtId="0" fontId="38" fillId="4" borderId="17" xfId="0" applyFont="1" applyFill="1" applyBorder="1" applyAlignment="1">
      <alignment horizontal="center" vertical="center" wrapText="1"/>
    </xf>
    <xf numFmtId="0" fontId="39" fillId="0" borderId="0" xfId="0" applyFont="1" applyProtection="1">
      <protection locked="0"/>
    </xf>
    <xf numFmtId="4" fontId="40" fillId="5" borderId="22" xfId="0" applyNumberFormat="1" applyFont="1" applyFill="1" applyBorder="1" applyAlignment="1" applyProtection="1">
      <alignment vertical="center"/>
      <protection locked="0"/>
    </xf>
    <xf numFmtId="4" fontId="38" fillId="5" borderId="22" xfId="0" applyNumberFormat="1" applyFont="1" applyFill="1" applyBorder="1" applyAlignment="1" applyProtection="1">
      <alignment vertical="center"/>
      <protection locked="0"/>
    </xf>
    <xf numFmtId="4" fontId="40" fillId="6" borderId="22" xfId="0" applyNumberFormat="1" applyFont="1" applyFill="1" applyBorder="1" applyAlignment="1" applyProtection="1">
      <alignment vertical="center"/>
      <protection locked="0"/>
    </xf>
    <xf numFmtId="0" fontId="41" fillId="0" borderId="0" xfId="0" applyFont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40" fillId="5" borderId="23" xfId="0" applyNumberFormat="1" applyFont="1" applyFill="1" applyBorder="1" applyAlignment="1" applyProtection="1">
      <alignment vertical="center"/>
      <protection locked="0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4" fontId="31" fillId="0" borderId="23" xfId="0" applyNumberFormat="1" applyFont="1" applyBorder="1" applyAlignment="1" applyProtection="1">
      <alignment horizontal="right" vertical="center"/>
      <protection locked="0"/>
    </xf>
    <xf numFmtId="4" fontId="31" fillId="0" borderId="24" xfId="0" applyNumberFormat="1" applyFont="1" applyBorder="1" applyAlignment="1" applyProtection="1">
      <alignment horizontal="right" vertical="center"/>
      <protection locked="0"/>
    </xf>
    <xf numFmtId="4" fontId="31" fillId="0" borderId="25" xfId="0" applyNumberFormat="1" applyFont="1" applyBorder="1" applyAlignment="1" applyProtection="1">
      <alignment horizontal="right" vertical="center"/>
      <protection locked="0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opLeftCell="A65" workbookViewId="0">
      <selection activeCell="AI8" sqref="AI8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6" t="s">
        <v>5</v>
      </c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219" t="s">
        <v>12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R5" s="17"/>
      <c r="BS5" s="14" t="s">
        <v>6</v>
      </c>
    </row>
    <row r="6" spans="1:74" s="1" customFormat="1" ht="36.9" customHeight="1">
      <c r="B6" s="17"/>
      <c r="D6" s="22" t="s">
        <v>13</v>
      </c>
      <c r="K6" s="221" t="s">
        <v>14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M8" s="1" t="s">
        <v>1772</v>
      </c>
      <c r="AK8" s="23" t="s">
        <v>19</v>
      </c>
      <c r="AN8" s="243">
        <v>44930</v>
      </c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M10" s="193" t="s">
        <v>1772</v>
      </c>
      <c r="N10" s="193"/>
      <c r="O10" s="193"/>
      <c r="P10" s="193"/>
      <c r="Q10" s="193"/>
      <c r="R10" s="193"/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45" customHeight="1">
      <c r="B11" s="17"/>
      <c r="E11" s="21" t="s">
        <v>18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M13" s="1" t="s">
        <v>1773</v>
      </c>
      <c r="AK13" s="23" t="s">
        <v>21</v>
      </c>
      <c r="AN13" s="21">
        <v>52337847</v>
      </c>
      <c r="AR13" s="17"/>
      <c r="BS13" s="14" t="s">
        <v>6</v>
      </c>
    </row>
    <row r="14" spans="1:74" ht="13.2">
      <c r="B14" s="17"/>
      <c r="E14" s="21" t="s">
        <v>18</v>
      </c>
      <c r="AK14" s="23" t="s">
        <v>22</v>
      </c>
      <c r="AN14" s="21" t="s">
        <v>1775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24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 t="s">
        <v>18</v>
      </c>
      <c r="AK17" s="23" t="s">
        <v>22</v>
      </c>
      <c r="AN17" s="21" t="s">
        <v>1</v>
      </c>
      <c r="AR17" s="17"/>
      <c r="BS17" s="14" t="s">
        <v>25</v>
      </c>
    </row>
    <row r="18" spans="1:71" s="1" customFormat="1" ht="6.9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26</v>
      </c>
      <c r="M19" s="1" t="s">
        <v>1774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45" customHeight="1">
      <c r="B20" s="17"/>
      <c r="E20" s="21" t="s">
        <v>18</v>
      </c>
      <c r="AK20" s="23" t="s">
        <v>22</v>
      </c>
      <c r="AN20" s="21" t="s">
        <v>1</v>
      </c>
      <c r="AR20" s="17"/>
      <c r="BS20" s="14" t="s">
        <v>25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27</v>
      </c>
      <c r="AR22" s="17"/>
    </row>
    <row r="23" spans="1:71" s="1" customFormat="1" ht="16.5" customHeight="1">
      <c r="B23" s="17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3">
        <f>ROUND(AG94,2)</f>
        <v>314588.81</v>
      </c>
      <c r="AL26" s="224"/>
      <c r="AM26" s="224"/>
      <c r="AN26" s="224"/>
      <c r="AO26" s="224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25" t="s">
        <v>29</v>
      </c>
      <c r="M28" s="225"/>
      <c r="N28" s="225"/>
      <c r="O28" s="225"/>
      <c r="P28" s="225"/>
      <c r="Q28" s="26"/>
      <c r="R28" s="26"/>
      <c r="S28" s="26"/>
      <c r="T28" s="26"/>
      <c r="U28" s="26"/>
      <c r="V28" s="26"/>
      <c r="W28" s="225" t="s">
        <v>30</v>
      </c>
      <c r="X28" s="225"/>
      <c r="Y28" s="225"/>
      <c r="Z28" s="225"/>
      <c r="AA28" s="225"/>
      <c r="AB28" s="225"/>
      <c r="AC28" s="225"/>
      <c r="AD28" s="225"/>
      <c r="AE28" s="225"/>
      <c r="AF28" s="26"/>
      <c r="AG28" s="26"/>
      <c r="AH28" s="26"/>
      <c r="AI28" s="26"/>
      <c r="AJ28" s="26"/>
      <c r="AK28" s="225" t="s">
        <v>31</v>
      </c>
      <c r="AL28" s="225"/>
      <c r="AM28" s="225"/>
      <c r="AN28" s="225"/>
      <c r="AO28" s="225"/>
      <c r="AP28" s="26"/>
      <c r="AQ28" s="26"/>
      <c r="AR28" s="27"/>
      <c r="BE28" s="26"/>
    </row>
    <row r="29" spans="1:71" s="3" customFormat="1" ht="14.4" customHeight="1">
      <c r="B29" s="31"/>
      <c r="D29" s="23" t="s">
        <v>32</v>
      </c>
      <c r="F29" s="32" t="s">
        <v>33</v>
      </c>
      <c r="L29" s="227">
        <v>0.2</v>
      </c>
      <c r="M29" s="228"/>
      <c r="N29" s="228"/>
      <c r="O29" s="228"/>
      <c r="P29" s="228"/>
      <c r="Q29" s="33"/>
      <c r="R29" s="33"/>
      <c r="S29" s="33"/>
      <c r="T29" s="33"/>
      <c r="U29" s="33"/>
      <c r="V29" s="33"/>
      <c r="W29" s="229">
        <f>ROUND(AZ94, 2)</f>
        <v>0</v>
      </c>
      <c r="X29" s="228"/>
      <c r="Y29" s="228"/>
      <c r="Z29" s="228"/>
      <c r="AA29" s="228"/>
      <c r="AB29" s="228"/>
      <c r="AC29" s="228"/>
      <c r="AD29" s="228"/>
      <c r="AE29" s="228"/>
      <c r="AF29" s="33"/>
      <c r="AG29" s="33"/>
      <c r="AH29" s="33"/>
      <c r="AI29" s="33"/>
      <c r="AJ29" s="33"/>
      <c r="AK29" s="229">
        <f>ROUND(AV94, 2)</f>
        <v>0</v>
      </c>
      <c r="AL29" s="228"/>
      <c r="AM29" s="228"/>
      <c r="AN29" s="228"/>
      <c r="AO29" s="228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" customHeight="1">
      <c r="B30" s="31"/>
      <c r="F30" s="32" t="s">
        <v>34</v>
      </c>
      <c r="L30" s="216">
        <v>0.2</v>
      </c>
      <c r="M30" s="217"/>
      <c r="N30" s="217"/>
      <c r="O30" s="217"/>
      <c r="P30" s="217"/>
      <c r="W30" s="218">
        <f>ROUND(BA94, 2)</f>
        <v>314588.81</v>
      </c>
      <c r="X30" s="217"/>
      <c r="Y30" s="217"/>
      <c r="Z30" s="217"/>
      <c r="AA30" s="217"/>
      <c r="AB30" s="217"/>
      <c r="AC30" s="217"/>
      <c r="AD30" s="217"/>
      <c r="AE30" s="217"/>
      <c r="AK30" s="218">
        <f>ROUND(AW94, 2)</f>
        <v>62917.760000000002</v>
      </c>
      <c r="AL30" s="217"/>
      <c r="AM30" s="217"/>
      <c r="AN30" s="217"/>
      <c r="AO30" s="217"/>
      <c r="AR30" s="31"/>
    </row>
    <row r="31" spans="1:71" s="3" customFormat="1" ht="14.4" hidden="1" customHeight="1">
      <c r="B31" s="31"/>
      <c r="F31" s="23" t="s">
        <v>35</v>
      </c>
      <c r="L31" s="216">
        <v>0.2</v>
      </c>
      <c r="M31" s="217"/>
      <c r="N31" s="217"/>
      <c r="O31" s="217"/>
      <c r="P31" s="217"/>
      <c r="W31" s="218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8">
        <v>0</v>
      </c>
      <c r="AL31" s="217"/>
      <c r="AM31" s="217"/>
      <c r="AN31" s="217"/>
      <c r="AO31" s="217"/>
      <c r="AR31" s="31"/>
    </row>
    <row r="32" spans="1:71" s="3" customFormat="1" ht="14.4" hidden="1" customHeight="1">
      <c r="B32" s="31"/>
      <c r="F32" s="23" t="s">
        <v>36</v>
      </c>
      <c r="L32" s="216">
        <v>0.2</v>
      </c>
      <c r="M32" s="217"/>
      <c r="N32" s="217"/>
      <c r="O32" s="217"/>
      <c r="P32" s="217"/>
      <c r="W32" s="218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8">
        <v>0</v>
      </c>
      <c r="AL32" s="217"/>
      <c r="AM32" s="217"/>
      <c r="AN32" s="217"/>
      <c r="AO32" s="217"/>
      <c r="AR32" s="31"/>
    </row>
    <row r="33" spans="1:57" s="3" customFormat="1" ht="14.4" hidden="1" customHeight="1">
      <c r="B33" s="31"/>
      <c r="F33" s="32" t="s">
        <v>37</v>
      </c>
      <c r="L33" s="227">
        <v>0</v>
      </c>
      <c r="M33" s="228"/>
      <c r="N33" s="228"/>
      <c r="O33" s="228"/>
      <c r="P33" s="228"/>
      <c r="Q33" s="33"/>
      <c r="R33" s="33"/>
      <c r="S33" s="33"/>
      <c r="T33" s="33"/>
      <c r="U33" s="33"/>
      <c r="V33" s="33"/>
      <c r="W33" s="229">
        <f>ROUND(BD94, 2)</f>
        <v>0</v>
      </c>
      <c r="X33" s="228"/>
      <c r="Y33" s="228"/>
      <c r="Z33" s="228"/>
      <c r="AA33" s="228"/>
      <c r="AB33" s="228"/>
      <c r="AC33" s="228"/>
      <c r="AD33" s="228"/>
      <c r="AE33" s="228"/>
      <c r="AF33" s="33"/>
      <c r="AG33" s="33"/>
      <c r="AH33" s="33"/>
      <c r="AI33" s="33"/>
      <c r="AJ33" s="33"/>
      <c r="AK33" s="229">
        <v>0</v>
      </c>
      <c r="AL33" s="228"/>
      <c r="AM33" s="228"/>
      <c r="AN33" s="228"/>
      <c r="AO33" s="228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5"/>
      <c r="D35" s="36" t="s">
        <v>38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39</v>
      </c>
      <c r="U35" s="37"/>
      <c r="V35" s="37"/>
      <c r="W35" s="37"/>
      <c r="X35" s="233" t="s">
        <v>40</v>
      </c>
      <c r="Y35" s="231"/>
      <c r="Z35" s="231"/>
      <c r="AA35" s="231"/>
      <c r="AB35" s="231"/>
      <c r="AC35" s="37"/>
      <c r="AD35" s="37"/>
      <c r="AE35" s="37"/>
      <c r="AF35" s="37"/>
      <c r="AG35" s="37"/>
      <c r="AH35" s="37"/>
      <c r="AI35" s="37"/>
      <c r="AJ35" s="37"/>
      <c r="AK35" s="230">
        <f>SUM(AK26:AK33)</f>
        <v>377506.57</v>
      </c>
      <c r="AL35" s="231"/>
      <c r="AM35" s="231"/>
      <c r="AN35" s="231"/>
      <c r="AO35" s="232"/>
      <c r="AP35" s="35"/>
      <c r="AQ35" s="35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42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6"/>
      <c r="B60" s="27"/>
      <c r="C60" s="26"/>
      <c r="D60" s="42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43</v>
      </c>
      <c r="AI60" s="29"/>
      <c r="AJ60" s="29"/>
      <c r="AK60" s="29"/>
      <c r="AL60" s="29"/>
      <c r="AM60" s="42" t="s">
        <v>44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6"/>
      <c r="B64" s="27"/>
      <c r="C64" s="26"/>
      <c r="D64" s="40" t="s">
        <v>45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46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6"/>
      <c r="B75" s="27"/>
      <c r="C75" s="26"/>
      <c r="D75" s="42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43</v>
      </c>
      <c r="AI75" s="29"/>
      <c r="AJ75" s="29"/>
      <c r="AK75" s="29"/>
      <c r="AL75" s="29"/>
      <c r="AM75" s="42" t="s">
        <v>44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" customHeight="1">
      <c r="A82" s="26"/>
      <c r="B82" s="27"/>
      <c r="C82" s="18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11</v>
      </c>
      <c r="L84" s="4" t="str">
        <f>K5</f>
        <v>IMPORT</v>
      </c>
      <c r="AR84" s="48"/>
    </row>
    <row r="85" spans="1:91" s="5" customFormat="1" ht="36.9" customHeight="1">
      <c r="B85" s="49"/>
      <c r="C85" s="50" t="s">
        <v>13</v>
      </c>
      <c r="L85" s="197" t="str">
        <f>K6</f>
        <v>Zadanie_Obnova MS Hruba Borsa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R85" s="49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193" t="s">
        <v>1772</v>
      </c>
      <c r="M87" s="193"/>
      <c r="N87" s="193"/>
      <c r="O87" s="193"/>
      <c r="P87" s="193"/>
      <c r="Q87" s="193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99">
        <f>IF(AN8= "","",AN8)</f>
        <v>44930</v>
      </c>
      <c r="AN87" s="199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193" t="s">
        <v>1772</v>
      </c>
      <c r="M89" s="193"/>
      <c r="N89" s="193"/>
      <c r="O89" s="193"/>
      <c r="P89" s="193"/>
      <c r="Q89" s="193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200" t="str">
        <f>IF(E17="","",E17)</f>
        <v xml:space="preserve"> </v>
      </c>
      <c r="AN89" s="201"/>
      <c r="AO89" s="201"/>
      <c r="AP89" s="201"/>
      <c r="AQ89" s="26"/>
      <c r="AR89" s="27"/>
      <c r="AS89" s="202" t="s">
        <v>48</v>
      </c>
      <c r="AT89" s="203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6"/>
    </row>
    <row r="90" spans="1:91" s="2" customFormat="1" ht="15.15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193" t="s">
        <v>1773</v>
      </c>
      <c r="M90" s="193"/>
      <c r="N90" s="193"/>
      <c r="O90" s="193"/>
      <c r="P90" s="193"/>
      <c r="Q90" s="193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26</v>
      </c>
      <c r="AJ90" s="26"/>
      <c r="AK90" s="26"/>
      <c r="AL90" s="26"/>
      <c r="AM90" s="200" t="s">
        <v>1774</v>
      </c>
      <c r="AN90" s="201"/>
      <c r="AO90" s="201"/>
      <c r="AP90" s="201"/>
      <c r="AQ90" s="26"/>
      <c r="AR90" s="27"/>
      <c r="AS90" s="204"/>
      <c r="AT90" s="205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6"/>
    </row>
    <row r="91" spans="1:91" s="2" customFormat="1" ht="10.9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4"/>
      <c r="AT91" s="205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6"/>
    </row>
    <row r="92" spans="1:91" s="2" customFormat="1" ht="29.25" customHeight="1">
      <c r="A92" s="26"/>
      <c r="B92" s="27"/>
      <c r="C92" s="206" t="s">
        <v>49</v>
      </c>
      <c r="D92" s="207"/>
      <c r="E92" s="207"/>
      <c r="F92" s="207"/>
      <c r="G92" s="207"/>
      <c r="H92" s="56"/>
      <c r="I92" s="208" t="s">
        <v>50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10" t="s">
        <v>51</v>
      </c>
      <c r="AH92" s="207"/>
      <c r="AI92" s="207"/>
      <c r="AJ92" s="207"/>
      <c r="AK92" s="207"/>
      <c r="AL92" s="207"/>
      <c r="AM92" s="207"/>
      <c r="AN92" s="208" t="s">
        <v>52</v>
      </c>
      <c r="AO92" s="207"/>
      <c r="AP92" s="209"/>
      <c r="AQ92" s="57" t="s">
        <v>53</v>
      </c>
      <c r="AR92" s="27"/>
      <c r="AS92" s="58" t="s">
        <v>54</v>
      </c>
      <c r="AT92" s="59" t="s">
        <v>55</v>
      </c>
      <c r="AU92" s="59" t="s">
        <v>56</v>
      </c>
      <c r="AV92" s="59" t="s">
        <v>57</v>
      </c>
      <c r="AW92" s="59" t="s">
        <v>58</v>
      </c>
      <c r="AX92" s="59" t="s">
        <v>59</v>
      </c>
      <c r="AY92" s="59" t="s">
        <v>60</v>
      </c>
      <c r="AZ92" s="59" t="s">
        <v>61</v>
      </c>
      <c r="BA92" s="59" t="s">
        <v>62</v>
      </c>
      <c r="BB92" s="59" t="s">
        <v>63</v>
      </c>
      <c r="BC92" s="59" t="s">
        <v>64</v>
      </c>
      <c r="BD92" s="60" t="s">
        <v>65</v>
      </c>
      <c r="BE92" s="26"/>
    </row>
    <row r="93" spans="1:91" s="2" customFormat="1" ht="10.9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6"/>
    </row>
    <row r="94" spans="1:91" s="6" customFormat="1" ht="32.4" customHeight="1">
      <c r="B94" s="64"/>
      <c r="C94" s="65" t="s">
        <v>66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4">
        <f>ROUND(SUM(AG95:AG99),2)</f>
        <v>314588.81</v>
      </c>
      <c r="AH94" s="214"/>
      <c r="AI94" s="214"/>
      <c r="AJ94" s="214"/>
      <c r="AK94" s="214"/>
      <c r="AL94" s="214"/>
      <c r="AM94" s="214"/>
      <c r="AN94" s="215">
        <f t="shared" ref="AN94:AN99" si="0">SUM(AG94,AT94)</f>
        <v>377506.57</v>
      </c>
      <c r="AO94" s="215"/>
      <c r="AP94" s="215"/>
      <c r="AQ94" s="68" t="s">
        <v>1</v>
      </c>
      <c r="AR94" s="64"/>
      <c r="AS94" s="69">
        <f>ROUND(SUM(AS95:AS99),2)</f>
        <v>0</v>
      </c>
      <c r="AT94" s="70">
        <f t="shared" ref="AT94:AT99" si="1">ROUND(SUM(AV94:AW94),2)</f>
        <v>62917.760000000002</v>
      </c>
      <c r="AU94" s="71">
        <f>ROUND(SUM(AU95:AU99),5)</f>
        <v>0</v>
      </c>
      <c r="AV94" s="70">
        <f>ROUND(AZ94*L29,2)</f>
        <v>0</v>
      </c>
      <c r="AW94" s="70">
        <f>ROUND(BA94*L30,2)</f>
        <v>62917.760000000002</v>
      </c>
      <c r="AX94" s="70">
        <f>ROUND(BB94*L29,2)</f>
        <v>0</v>
      </c>
      <c r="AY94" s="70">
        <f>ROUND(BC94*L30,2)</f>
        <v>0</v>
      </c>
      <c r="AZ94" s="70">
        <f>ROUND(SUM(AZ95:AZ99),2)</f>
        <v>0</v>
      </c>
      <c r="BA94" s="70">
        <f>ROUND(SUM(BA95:BA99),2)</f>
        <v>314588.81</v>
      </c>
      <c r="BB94" s="70">
        <f>ROUND(SUM(BB95:BB99),2)</f>
        <v>0</v>
      </c>
      <c r="BC94" s="70">
        <f>ROUND(SUM(BC95:BC99),2)</f>
        <v>0</v>
      </c>
      <c r="BD94" s="72">
        <f>ROUND(SUM(BD95:BD99),2)</f>
        <v>0</v>
      </c>
      <c r="BS94" s="73" t="s">
        <v>67</v>
      </c>
      <c r="BT94" s="73" t="s">
        <v>68</v>
      </c>
      <c r="BU94" s="74" t="s">
        <v>69</v>
      </c>
      <c r="BV94" s="73" t="s">
        <v>12</v>
      </c>
      <c r="BW94" s="73" t="s">
        <v>4</v>
      </c>
      <c r="BX94" s="73" t="s">
        <v>70</v>
      </c>
      <c r="CL94" s="73" t="s">
        <v>1</v>
      </c>
    </row>
    <row r="95" spans="1:91" s="7" customFormat="1" ht="16.5" customHeight="1">
      <c r="A95" s="75" t="s">
        <v>71</v>
      </c>
      <c r="B95" s="76"/>
      <c r="C95" s="77"/>
      <c r="D95" s="213" t="s">
        <v>72</v>
      </c>
      <c r="E95" s="213"/>
      <c r="F95" s="213"/>
      <c r="G95" s="213"/>
      <c r="H95" s="213"/>
      <c r="I95" s="78"/>
      <c r="J95" s="213" t="s">
        <v>73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'1 - Stavebná časť'!J30</f>
        <v>231387.91</v>
      </c>
      <c r="AH95" s="212"/>
      <c r="AI95" s="212"/>
      <c r="AJ95" s="212"/>
      <c r="AK95" s="212"/>
      <c r="AL95" s="212"/>
      <c r="AM95" s="212"/>
      <c r="AN95" s="211">
        <f t="shared" si="0"/>
        <v>277665.49</v>
      </c>
      <c r="AO95" s="212"/>
      <c r="AP95" s="212"/>
      <c r="AQ95" s="79" t="s">
        <v>74</v>
      </c>
      <c r="AR95" s="76"/>
      <c r="AS95" s="80">
        <v>0</v>
      </c>
      <c r="AT95" s="81">
        <f t="shared" si="1"/>
        <v>46277.58</v>
      </c>
      <c r="AU95" s="82">
        <f>'1 - Stavebná časť'!P146</f>
        <v>0</v>
      </c>
      <c r="AV95" s="81">
        <f>'1 - Stavebná časť'!J33</f>
        <v>0</v>
      </c>
      <c r="AW95" s="81">
        <f>'1 - Stavebná časť'!J34</f>
        <v>46277.58</v>
      </c>
      <c r="AX95" s="81">
        <f>'1 - Stavebná časť'!J35</f>
        <v>0</v>
      </c>
      <c r="AY95" s="81">
        <f>'1 - Stavebná časť'!J36</f>
        <v>0</v>
      </c>
      <c r="AZ95" s="81">
        <f>'1 - Stavebná časť'!F33</f>
        <v>0</v>
      </c>
      <c r="BA95" s="81">
        <f>'1 - Stavebná časť'!F34</f>
        <v>231387.91</v>
      </c>
      <c r="BB95" s="81">
        <f>'1 - Stavebná časť'!F35</f>
        <v>0</v>
      </c>
      <c r="BC95" s="81">
        <f>'1 - Stavebná časť'!F36</f>
        <v>0</v>
      </c>
      <c r="BD95" s="83">
        <f>'1 - Stavebná časť'!F37</f>
        <v>0</v>
      </c>
      <c r="BT95" s="84" t="s">
        <v>72</v>
      </c>
      <c r="BV95" s="84" t="s">
        <v>12</v>
      </c>
      <c r="BW95" s="84" t="s">
        <v>75</v>
      </c>
      <c r="BX95" s="84" t="s">
        <v>4</v>
      </c>
      <c r="CL95" s="84" t="s">
        <v>1</v>
      </c>
      <c r="CM95" s="84" t="s">
        <v>68</v>
      </c>
    </row>
    <row r="96" spans="1:91" s="7" customFormat="1" ht="16.5" customHeight="1">
      <c r="A96" s="75" t="s">
        <v>71</v>
      </c>
      <c r="B96" s="76"/>
      <c r="C96" s="77"/>
      <c r="D96" s="213" t="s">
        <v>76</v>
      </c>
      <c r="E96" s="213"/>
      <c r="F96" s="213"/>
      <c r="G96" s="213"/>
      <c r="H96" s="213"/>
      <c r="I96" s="78"/>
      <c r="J96" s="213" t="s">
        <v>77</v>
      </c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>
        <f>'2 - Vykurovanie'!J30</f>
        <v>17475.689999999999</v>
      </c>
      <c r="AH96" s="212"/>
      <c r="AI96" s="212"/>
      <c r="AJ96" s="212"/>
      <c r="AK96" s="212"/>
      <c r="AL96" s="212"/>
      <c r="AM96" s="212"/>
      <c r="AN96" s="211">
        <f t="shared" si="0"/>
        <v>20970.829999999998</v>
      </c>
      <c r="AO96" s="212"/>
      <c r="AP96" s="212"/>
      <c r="AQ96" s="79" t="s">
        <v>74</v>
      </c>
      <c r="AR96" s="76"/>
      <c r="AS96" s="80">
        <v>0</v>
      </c>
      <c r="AT96" s="81">
        <f t="shared" si="1"/>
        <v>3495.14</v>
      </c>
      <c r="AU96" s="82">
        <f>'2 - Vykurovanie'!P128</f>
        <v>0</v>
      </c>
      <c r="AV96" s="81">
        <f>'2 - Vykurovanie'!J33</f>
        <v>0</v>
      </c>
      <c r="AW96" s="81">
        <f>'2 - Vykurovanie'!J34</f>
        <v>3495.14</v>
      </c>
      <c r="AX96" s="81">
        <f>'2 - Vykurovanie'!J35</f>
        <v>0</v>
      </c>
      <c r="AY96" s="81">
        <f>'2 - Vykurovanie'!J36</f>
        <v>0</v>
      </c>
      <c r="AZ96" s="81">
        <f>'2 - Vykurovanie'!F33</f>
        <v>0</v>
      </c>
      <c r="BA96" s="81">
        <f>'2 - Vykurovanie'!F34</f>
        <v>17475.689999999999</v>
      </c>
      <c r="BB96" s="81">
        <f>'2 - Vykurovanie'!F35</f>
        <v>0</v>
      </c>
      <c r="BC96" s="81">
        <f>'2 - Vykurovanie'!F36</f>
        <v>0</v>
      </c>
      <c r="BD96" s="83">
        <f>'2 - Vykurovanie'!F37</f>
        <v>0</v>
      </c>
      <c r="BT96" s="84" t="s">
        <v>72</v>
      </c>
      <c r="BV96" s="84" t="s">
        <v>12</v>
      </c>
      <c r="BW96" s="84" t="s">
        <v>78</v>
      </c>
      <c r="BX96" s="84" t="s">
        <v>4</v>
      </c>
      <c r="CL96" s="84" t="s">
        <v>1</v>
      </c>
      <c r="CM96" s="84" t="s">
        <v>68</v>
      </c>
    </row>
    <row r="97" spans="1:91" s="7" customFormat="1" ht="16.5" customHeight="1">
      <c r="A97" s="75" t="s">
        <v>71</v>
      </c>
      <c r="B97" s="76"/>
      <c r="C97" s="77"/>
      <c r="D97" s="213" t="s">
        <v>79</v>
      </c>
      <c r="E97" s="213"/>
      <c r="F97" s="213"/>
      <c r="G97" s="213"/>
      <c r="H97" s="213"/>
      <c r="I97" s="78"/>
      <c r="J97" s="213" t="s">
        <v>80</v>
      </c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1">
        <f>'3 - Zdravotechnika'!J30</f>
        <v>28830.03</v>
      </c>
      <c r="AH97" s="212"/>
      <c r="AI97" s="212"/>
      <c r="AJ97" s="212"/>
      <c r="AK97" s="212"/>
      <c r="AL97" s="212"/>
      <c r="AM97" s="212"/>
      <c r="AN97" s="211">
        <f t="shared" si="0"/>
        <v>34596.04</v>
      </c>
      <c r="AO97" s="212"/>
      <c r="AP97" s="212"/>
      <c r="AQ97" s="79" t="s">
        <v>74</v>
      </c>
      <c r="AR97" s="76"/>
      <c r="AS97" s="80">
        <v>0</v>
      </c>
      <c r="AT97" s="81">
        <f t="shared" si="1"/>
        <v>5766.01</v>
      </c>
      <c r="AU97" s="82">
        <f>'3 - Zdravotechnika'!P131</f>
        <v>0</v>
      </c>
      <c r="AV97" s="81">
        <f>'3 - Zdravotechnika'!J33</f>
        <v>0</v>
      </c>
      <c r="AW97" s="81">
        <f>'3 - Zdravotechnika'!J34</f>
        <v>5766.01</v>
      </c>
      <c r="AX97" s="81">
        <f>'3 - Zdravotechnika'!J35</f>
        <v>0</v>
      </c>
      <c r="AY97" s="81">
        <f>'3 - Zdravotechnika'!J36</f>
        <v>0</v>
      </c>
      <c r="AZ97" s="81">
        <f>'3 - Zdravotechnika'!F33</f>
        <v>0</v>
      </c>
      <c r="BA97" s="81">
        <f>'3 - Zdravotechnika'!F34</f>
        <v>28830.03</v>
      </c>
      <c r="BB97" s="81">
        <f>'3 - Zdravotechnika'!F35</f>
        <v>0</v>
      </c>
      <c r="BC97" s="81">
        <f>'3 - Zdravotechnika'!F36</f>
        <v>0</v>
      </c>
      <c r="BD97" s="83">
        <f>'3 - Zdravotechnika'!F37</f>
        <v>0</v>
      </c>
      <c r="BT97" s="84" t="s">
        <v>72</v>
      </c>
      <c r="BV97" s="84" t="s">
        <v>12</v>
      </c>
      <c r="BW97" s="84" t="s">
        <v>81</v>
      </c>
      <c r="BX97" s="84" t="s">
        <v>4</v>
      </c>
      <c r="CL97" s="84" t="s">
        <v>1</v>
      </c>
      <c r="CM97" s="84" t="s">
        <v>68</v>
      </c>
    </row>
    <row r="98" spans="1:91" s="7" customFormat="1" ht="16.5" customHeight="1">
      <c r="A98" s="75" t="s">
        <v>71</v>
      </c>
      <c r="B98" s="76"/>
      <c r="C98" s="77"/>
      <c r="D98" s="213" t="s">
        <v>82</v>
      </c>
      <c r="E98" s="213"/>
      <c r="F98" s="213"/>
      <c r="G98" s="213"/>
      <c r="H98" s="213"/>
      <c r="I98" s="78"/>
      <c r="J98" s="213" t="s">
        <v>83</v>
      </c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  <c r="AA98" s="213"/>
      <c r="AB98" s="213"/>
      <c r="AC98" s="213"/>
      <c r="AD98" s="213"/>
      <c r="AE98" s="213"/>
      <c r="AF98" s="213"/>
      <c r="AG98" s="211">
        <f>'4 - Elektroinštalácia'!J30</f>
        <v>34603.620000000003</v>
      </c>
      <c r="AH98" s="212"/>
      <c r="AI98" s="212"/>
      <c r="AJ98" s="212"/>
      <c r="AK98" s="212"/>
      <c r="AL98" s="212"/>
      <c r="AM98" s="212"/>
      <c r="AN98" s="211">
        <f t="shared" si="0"/>
        <v>41524.340000000004</v>
      </c>
      <c r="AO98" s="212"/>
      <c r="AP98" s="212"/>
      <c r="AQ98" s="79" t="s">
        <v>74</v>
      </c>
      <c r="AR98" s="76"/>
      <c r="AS98" s="80">
        <v>0</v>
      </c>
      <c r="AT98" s="81">
        <f t="shared" si="1"/>
        <v>6920.72</v>
      </c>
      <c r="AU98" s="82">
        <f>'4 - Elektroinštalácia'!P130</f>
        <v>0</v>
      </c>
      <c r="AV98" s="81">
        <f>'4 - Elektroinštalácia'!J33</f>
        <v>0</v>
      </c>
      <c r="AW98" s="81">
        <f>'4 - Elektroinštalácia'!J34</f>
        <v>6920.72</v>
      </c>
      <c r="AX98" s="81">
        <f>'4 - Elektroinštalácia'!J35</f>
        <v>0</v>
      </c>
      <c r="AY98" s="81">
        <f>'4 - Elektroinštalácia'!J36</f>
        <v>0</v>
      </c>
      <c r="AZ98" s="81">
        <f>'4 - Elektroinštalácia'!F33</f>
        <v>0</v>
      </c>
      <c r="BA98" s="81">
        <f>'4 - Elektroinštalácia'!F34</f>
        <v>34603.620000000003</v>
      </c>
      <c r="BB98" s="81">
        <f>'4 - Elektroinštalácia'!F35</f>
        <v>0</v>
      </c>
      <c r="BC98" s="81">
        <f>'4 - Elektroinštalácia'!F36</f>
        <v>0</v>
      </c>
      <c r="BD98" s="83">
        <f>'4 - Elektroinštalácia'!F37</f>
        <v>0</v>
      </c>
      <c r="BT98" s="84" t="s">
        <v>72</v>
      </c>
      <c r="BV98" s="84" t="s">
        <v>12</v>
      </c>
      <c r="BW98" s="84" t="s">
        <v>84</v>
      </c>
      <c r="BX98" s="84" t="s">
        <v>4</v>
      </c>
      <c r="CL98" s="84" t="s">
        <v>1</v>
      </c>
      <c r="CM98" s="84" t="s">
        <v>68</v>
      </c>
    </row>
    <row r="99" spans="1:91" s="7" customFormat="1" ht="16.5" customHeight="1">
      <c r="A99" s="75" t="s">
        <v>71</v>
      </c>
      <c r="B99" s="76"/>
      <c r="C99" s="77"/>
      <c r="D99" s="213" t="s">
        <v>85</v>
      </c>
      <c r="E99" s="213"/>
      <c r="F99" s="213"/>
      <c r="G99" s="213"/>
      <c r="H99" s="213"/>
      <c r="I99" s="78"/>
      <c r="J99" s="213" t="s">
        <v>86</v>
      </c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  <c r="AF99" s="213"/>
      <c r="AG99" s="211">
        <f>'5 - Vzduchotechnika'!J30</f>
        <v>2291.56</v>
      </c>
      <c r="AH99" s="212"/>
      <c r="AI99" s="212"/>
      <c r="AJ99" s="212"/>
      <c r="AK99" s="212"/>
      <c r="AL99" s="212"/>
      <c r="AM99" s="212"/>
      <c r="AN99" s="211">
        <f t="shared" si="0"/>
        <v>2749.87</v>
      </c>
      <c r="AO99" s="212"/>
      <c r="AP99" s="212"/>
      <c r="AQ99" s="79" t="s">
        <v>74</v>
      </c>
      <c r="AR99" s="76"/>
      <c r="AS99" s="85">
        <v>0</v>
      </c>
      <c r="AT99" s="86">
        <f t="shared" si="1"/>
        <v>458.31</v>
      </c>
      <c r="AU99" s="87">
        <f>'5 - Vzduchotechnika'!P118</f>
        <v>0</v>
      </c>
      <c r="AV99" s="86">
        <f>'5 - Vzduchotechnika'!J33</f>
        <v>0</v>
      </c>
      <c r="AW99" s="86">
        <f>'5 - Vzduchotechnika'!J34</f>
        <v>458.31</v>
      </c>
      <c r="AX99" s="86">
        <f>'5 - Vzduchotechnika'!J35</f>
        <v>0</v>
      </c>
      <c r="AY99" s="86">
        <f>'5 - Vzduchotechnika'!J36</f>
        <v>0</v>
      </c>
      <c r="AZ99" s="86">
        <f>'5 - Vzduchotechnika'!F33</f>
        <v>0</v>
      </c>
      <c r="BA99" s="86">
        <f>'5 - Vzduchotechnika'!F34</f>
        <v>2291.56</v>
      </c>
      <c r="BB99" s="86">
        <f>'5 - Vzduchotechnika'!F35</f>
        <v>0</v>
      </c>
      <c r="BC99" s="86">
        <f>'5 - Vzduchotechnika'!F36</f>
        <v>0</v>
      </c>
      <c r="BD99" s="88">
        <f>'5 - Vzduchotechnika'!F37</f>
        <v>0</v>
      </c>
      <c r="BT99" s="84" t="s">
        <v>72</v>
      </c>
      <c r="BV99" s="84" t="s">
        <v>12</v>
      </c>
      <c r="BW99" s="84" t="s">
        <v>87</v>
      </c>
      <c r="BX99" s="84" t="s">
        <v>4</v>
      </c>
      <c r="CL99" s="84" t="s">
        <v>1</v>
      </c>
      <c r="CM99" s="84" t="s">
        <v>68</v>
      </c>
    </row>
    <row r="100" spans="1:91" s="2" customFormat="1" ht="30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7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</row>
    <row r="101" spans="1:91" s="2" customFormat="1" ht="6.9" customHeight="1">
      <c r="A101" s="26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</sheetData>
  <mergeCells count="56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1 - Stavebná časť'!C2" display="/"/>
    <hyperlink ref="A96" location="'2 - Vykurovanie'!C2" display="/"/>
    <hyperlink ref="A97" location="'3 - Zdravotechnika'!C2" display="/"/>
    <hyperlink ref="A98" location="'4 - Elektroinštalácia'!C2" display="/"/>
    <hyperlink ref="A99" location="'5 - Vzduch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45"/>
  <sheetViews>
    <sheetView showGridLines="0" workbookViewId="0">
      <selection activeCell="W88" sqref="W8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7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9"/>
    </row>
    <row r="2" spans="1:46" s="1" customFormat="1" ht="36.9" customHeight="1">
      <c r="I2" s="171"/>
      <c r="L2" s="226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4" t="s">
        <v>75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customHeight="1">
      <c r="B4" s="17"/>
      <c r="D4" s="18" t="s">
        <v>88</v>
      </c>
      <c r="I4" s="171"/>
      <c r="L4" s="17"/>
      <c r="M4" s="90" t="s">
        <v>9</v>
      </c>
      <c r="AT4" s="14" t="s">
        <v>3</v>
      </c>
    </row>
    <row r="5" spans="1:46" s="1" customFormat="1" ht="6.9" customHeight="1">
      <c r="B5" s="17"/>
      <c r="I5" s="171"/>
      <c r="L5" s="17"/>
    </row>
    <row r="6" spans="1:46" s="1" customFormat="1" ht="12" customHeight="1">
      <c r="B6" s="17"/>
      <c r="D6" s="23" t="s">
        <v>13</v>
      </c>
      <c r="I6" s="171"/>
      <c r="L6" s="17"/>
    </row>
    <row r="7" spans="1:46" s="1" customFormat="1" ht="16.5" customHeight="1">
      <c r="B7" s="17"/>
      <c r="E7" s="235" t="str">
        <f>'Rekapitulácia stavby'!K6</f>
        <v>Zadanie_Obnova MS Hruba Borsa</v>
      </c>
      <c r="F7" s="236"/>
      <c r="G7" s="236"/>
      <c r="H7" s="236"/>
      <c r="I7" s="171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175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7" t="s">
        <v>90</v>
      </c>
      <c r="F9" s="234"/>
      <c r="G9" s="234"/>
      <c r="H9" s="234"/>
      <c r="I9" s="175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175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174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193" t="s">
        <v>1772</v>
      </c>
      <c r="G12" s="193"/>
      <c r="H12" s="193"/>
      <c r="I12" s="193"/>
      <c r="J12" s="193"/>
      <c r="K12" s="193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175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193" t="s">
        <v>1772</v>
      </c>
      <c r="G14" s="26"/>
      <c r="H14" s="26"/>
      <c r="I14" s="174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174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175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 t="s">
        <v>1773</v>
      </c>
      <c r="G17" s="26"/>
      <c r="H17" s="26"/>
      <c r="I17" s="174" t="s">
        <v>21</v>
      </c>
      <c r="J17" s="21">
        <f>'Rekapitulácia stavby'!AN13</f>
        <v>52337847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9" t="str">
        <f>'Rekapitulácia stavby'!E14</f>
        <v xml:space="preserve"> </v>
      </c>
      <c r="F18" s="219"/>
      <c r="G18" s="219"/>
      <c r="H18" s="219"/>
      <c r="I18" s="174" t="s">
        <v>22</v>
      </c>
      <c r="J18" s="21" t="str">
        <f>'Rekapitulácia stavby'!AN14</f>
        <v>SK2120983216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175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174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174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175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26</v>
      </c>
      <c r="E23" s="26"/>
      <c r="F23" s="196" t="s">
        <v>1774</v>
      </c>
      <c r="G23" s="26"/>
      <c r="H23" s="26"/>
      <c r="I23" s="174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174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175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175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1"/>
      <c r="B27" s="92"/>
      <c r="C27" s="91"/>
      <c r="D27" s="91"/>
      <c r="E27" s="222" t="s">
        <v>1</v>
      </c>
      <c r="F27" s="222"/>
      <c r="G27" s="222"/>
      <c r="H27" s="222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175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2"/>
      <c r="E29" s="62"/>
      <c r="F29" s="62"/>
      <c r="G29" s="62"/>
      <c r="H29" s="62"/>
      <c r="I29" s="62"/>
      <c r="J29" s="62"/>
      <c r="K29" s="62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4" t="s">
        <v>28</v>
      </c>
      <c r="E30" s="26"/>
      <c r="F30" s="26"/>
      <c r="G30" s="26"/>
      <c r="H30" s="26"/>
      <c r="I30" s="175"/>
      <c r="J30" s="67">
        <f>ROUND(J146, 2)</f>
        <v>231387.91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2"/>
      <c r="E31" s="62"/>
      <c r="F31" s="62"/>
      <c r="G31" s="62"/>
      <c r="H31" s="62"/>
      <c r="I31" s="62"/>
      <c r="J31" s="62"/>
      <c r="K31" s="62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173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5" t="s">
        <v>32</v>
      </c>
      <c r="E33" s="32" t="s">
        <v>33</v>
      </c>
      <c r="F33" s="96">
        <f>ROUND((SUM(BE146:BE344)),  2)</f>
        <v>0</v>
      </c>
      <c r="G33" s="97"/>
      <c r="H33" s="97"/>
      <c r="I33" s="98">
        <v>0.2</v>
      </c>
      <c r="J33" s="96">
        <f>ROUND(((SUM(BE146:BE344))*I33),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34</v>
      </c>
      <c r="F34" s="99">
        <f>ROUND((SUM(BF146:BF344)),  2)</f>
        <v>231387.91</v>
      </c>
      <c r="G34" s="26"/>
      <c r="H34" s="26"/>
      <c r="I34" s="100">
        <v>0.2</v>
      </c>
      <c r="J34" s="99">
        <f>ROUND(((SUM(BF146:BF344))*I34),  2)</f>
        <v>46277.58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99">
        <f>ROUND((SUM(BG146:BG344)),  2)</f>
        <v>0</v>
      </c>
      <c r="G35" s="26"/>
      <c r="H35" s="26"/>
      <c r="I35" s="100">
        <v>0.2</v>
      </c>
      <c r="J35" s="99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99">
        <f>ROUND((SUM(BH146:BH344)),  2)</f>
        <v>0</v>
      </c>
      <c r="G36" s="26"/>
      <c r="H36" s="26"/>
      <c r="I36" s="100">
        <v>0.2</v>
      </c>
      <c r="J36" s="99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6">
        <f>ROUND((SUM(BI146:BI344)),  2)</f>
        <v>0</v>
      </c>
      <c r="G37" s="97"/>
      <c r="H37" s="97"/>
      <c r="I37" s="98">
        <v>0</v>
      </c>
      <c r="J37" s="96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175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1"/>
      <c r="D39" s="102" t="s">
        <v>38</v>
      </c>
      <c r="E39" s="56"/>
      <c r="F39" s="56"/>
      <c r="G39" s="103" t="s">
        <v>39</v>
      </c>
      <c r="H39" s="104" t="s">
        <v>40</v>
      </c>
      <c r="I39" s="56"/>
      <c r="J39" s="105">
        <f>SUM(J30:J37)</f>
        <v>277665.49</v>
      </c>
      <c r="K39" s="10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175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I41" s="171"/>
      <c r="L41" s="17"/>
    </row>
    <row r="42" spans="1:31" s="1" customFormat="1" ht="14.4" customHeight="1">
      <c r="B42" s="17"/>
      <c r="I42" s="171"/>
      <c r="L42" s="17"/>
    </row>
    <row r="43" spans="1:31" s="1" customFormat="1" ht="14.4" customHeight="1">
      <c r="B43" s="17"/>
      <c r="I43" s="171"/>
      <c r="L43" s="17"/>
    </row>
    <row r="44" spans="1:31" s="1" customFormat="1" ht="14.4" customHeight="1">
      <c r="B44" s="17"/>
      <c r="I44" s="171"/>
      <c r="L44" s="17"/>
    </row>
    <row r="45" spans="1:31" s="1" customFormat="1" ht="14.4" customHeight="1">
      <c r="B45" s="17"/>
      <c r="I45" s="171"/>
      <c r="L45" s="17"/>
    </row>
    <row r="46" spans="1:31" s="1" customFormat="1" ht="14.4" customHeight="1">
      <c r="B46" s="17"/>
      <c r="I46" s="171"/>
      <c r="L46" s="17"/>
    </row>
    <row r="47" spans="1:31" s="1" customFormat="1" ht="14.4" customHeight="1">
      <c r="B47" s="17"/>
      <c r="I47" s="171"/>
      <c r="L47" s="17"/>
    </row>
    <row r="48" spans="1:31" s="1" customFormat="1" ht="14.4" customHeight="1">
      <c r="B48" s="17"/>
      <c r="I48" s="171"/>
      <c r="L48" s="17"/>
    </row>
    <row r="49" spans="1:31" s="1" customFormat="1" ht="14.4" customHeight="1">
      <c r="B49" s="17"/>
      <c r="I49" s="171"/>
      <c r="L49" s="17"/>
    </row>
    <row r="50" spans="1:31" s="2" customFormat="1" ht="14.4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43</v>
      </c>
      <c r="E61" s="29"/>
      <c r="F61" s="107" t="s">
        <v>44</v>
      </c>
      <c r="G61" s="42" t="s">
        <v>43</v>
      </c>
      <c r="H61" s="29"/>
      <c r="I61" s="172"/>
      <c r="J61" s="108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43</v>
      </c>
      <c r="E76" s="29"/>
      <c r="F76" s="107" t="s">
        <v>44</v>
      </c>
      <c r="G76" s="42" t="s">
        <v>43</v>
      </c>
      <c r="H76" s="29"/>
      <c r="I76" s="172"/>
      <c r="J76" s="108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91</v>
      </c>
      <c r="D82" s="26"/>
      <c r="E82" s="26"/>
      <c r="F82" s="26"/>
      <c r="G82" s="26"/>
      <c r="H82" s="26"/>
      <c r="I82" s="175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175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175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35" t="str">
        <f>E7</f>
        <v>Zadanie_Obnova MS Hruba Borsa</v>
      </c>
      <c r="F85" s="236"/>
      <c r="G85" s="236"/>
      <c r="H85" s="236"/>
      <c r="I85" s="175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175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7" t="str">
        <f>E9</f>
        <v>1 - Stavebná časť</v>
      </c>
      <c r="F87" s="234"/>
      <c r="G87" s="234"/>
      <c r="H87" s="234"/>
      <c r="I87" s="175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175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Obec Hrubá Borša</v>
      </c>
      <c r="G89" s="26"/>
      <c r="H89" s="26"/>
      <c r="I89" s="174" t="s">
        <v>19</v>
      </c>
      <c r="J89" s="51" t="str">
        <f>IF(J12="","",J12)</f>
        <v/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175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20</v>
      </c>
      <c r="D91" s="26"/>
      <c r="E91" s="26"/>
      <c r="F91" s="193" t="s">
        <v>1772</v>
      </c>
      <c r="G91" s="26"/>
      <c r="H91" s="26"/>
      <c r="I91" s="174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193" t="s">
        <v>1773</v>
      </c>
      <c r="G92" s="193"/>
      <c r="H92" s="193"/>
      <c r="I92" s="193"/>
      <c r="J92" s="193" t="s">
        <v>1774</v>
      </c>
      <c r="K92" s="193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175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9" t="s">
        <v>92</v>
      </c>
      <c r="D94" s="101"/>
      <c r="E94" s="101"/>
      <c r="F94" s="101"/>
      <c r="G94" s="101"/>
      <c r="H94" s="101"/>
      <c r="I94" s="101"/>
      <c r="J94" s="110" t="s">
        <v>93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175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1" t="s">
        <v>94</v>
      </c>
      <c r="D96" s="26"/>
      <c r="E96" s="26"/>
      <c r="F96" s="26"/>
      <c r="G96" s="26"/>
      <c r="H96" s="26"/>
      <c r="I96" s="175"/>
      <c r="J96" s="67">
        <f>J146</f>
        <v>231387.91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95</v>
      </c>
    </row>
    <row r="97" spans="2:12" s="9" customFormat="1" ht="24.9" customHeight="1">
      <c r="B97" s="112"/>
      <c r="D97" s="113" t="s">
        <v>96</v>
      </c>
      <c r="E97" s="114"/>
      <c r="F97" s="114"/>
      <c r="G97" s="114"/>
      <c r="H97" s="114"/>
      <c r="I97" s="114"/>
      <c r="J97" s="115">
        <f>J147</f>
        <v>134900.96</v>
      </c>
      <c r="L97" s="112"/>
    </row>
    <row r="98" spans="2:12" s="10" customFormat="1" ht="19.95" customHeight="1">
      <c r="B98" s="116"/>
      <c r="D98" s="117" t="s">
        <v>97</v>
      </c>
      <c r="E98" s="118"/>
      <c r="F98" s="118"/>
      <c r="G98" s="118"/>
      <c r="H98" s="118"/>
      <c r="I98" s="118"/>
      <c r="J98" s="119">
        <f>J148</f>
        <v>1601.37</v>
      </c>
      <c r="L98" s="116"/>
    </row>
    <row r="99" spans="2:12" s="10" customFormat="1" ht="19.95" customHeight="1">
      <c r="B99" s="116"/>
      <c r="D99" s="117" t="s">
        <v>98</v>
      </c>
      <c r="E99" s="118"/>
      <c r="F99" s="118"/>
      <c r="G99" s="118"/>
      <c r="H99" s="118"/>
      <c r="I99" s="118"/>
      <c r="J99" s="119">
        <f>J160</f>
        <v>7390.99</v>
      </c>
      <c r="L99" s="116"/>
    </row>
    <row r="100" spans="2:12" s="10" customFormat="1" ht="19.95" customHeight="1">
      <c r="B100" s="116"/>
      <c r="D100" s="117" t="s">
        <v>99</v>
      </c>
      <c r="E100" s="118"/>
      <c r="F100" s="118"/>
      <c r="G100" s="118"/>
      <c r="H100" s="118"/>
      <c r="I100" s="118"/>
      <c r="J100" s="119">
        <f>J163</f>
        <v>1596.8100000000002</v>
      </c>
      <c r="L100" s="116"/>
    </row>
    <row r="101" spans="2:12" s="10" customFormat="1" ht="19.95" customHeight="1">
      <c r="B101" s="116"/>
      <c r="D101" s="117" t="s">
        <v>100</v>
      </c>
      <c r="E101" s="118"/>
      <c r="F101" s="118"/>
      <c r="G101" s="118"/>
      <c r="H101" s="118"/>
      <c r="I101" s="118"/>
      <c r="J101" s="119">
        <f>J169</f>
        <v>184.26</v>
      </c>
      <c r="L101" s="116"/>
    </row>
    <row r="102" spans="2:12" s="10" customFormat="1" ht="19.95" customHeight="1">
      <c r="B102" s="116"/>
      <c r="D102" s="117" t="s">
        <v>101</v>
      </c>
      <c r="E102" s="118"/>
      <c r="F102" s="118"/>
      <c r="G102" s="118"/>
      <c r="H102" s="118"/>
      <c r="I102" s="118"/>
      <c r="J102" s="119">
        <f>J171</f>
        <v>73553.239999999991</v>
      </c>
      <c r="L102" s="116"/>
    </row>
    <row r="103" spans="2:12" s="10" customFormat="1" ht="19.95" customHeight="1">
      <c r="B103" s="116"/>
      <c r="D103" s="117" t="s">
        <v>102</v>
      </c>
      <c r="E103" s="118"/>
      <c r="F103" s="118"/>
      <c r="G103" s="118"/>
      <c r="H103" s="118"/>
      <c r="I103" s="118"/>
      <c r="J103" s="119">
        <f>J191</f>
        <v>43827.689999999995</v>
      </c>
      <c r="L103" s="116"/>
    </row>
    <row r="104" spans="2:12" s="10" customFormat="1" ht="19.95" customHeight="1">
      <c r="B104" s="116"/>
      <c r="D104" s="117" t="s">
        <v>103</v>
      </c>
      <c r="E104" s="118"/>
      <c r="F104" s="118"/>
      <c r="G104" s="118"/>
      <c r="H104" s="118"/>
      <c r="I104" s="118"/>
      <c r="J104" s="119">
        <f>J225</f>
        <v>6746.6</v>
      </c>
      <c r="L104" s="116"/>
    </row>
    <row r="105" spans="2:12" s="9" customFormat="1" ht="24.9" customHeight="1">
      <c r="B105" s="112"/>
      <c r="D105" s="113" t="s">
        <v>104</v>
      </c>
      <c r="E105" s="114"/>
      <c r="F105" s="114"/>
      <c r="G105" s="114"/>
      <c r="H105" s="114"/>
      <c r="I105" s="114"/>
      <c r="J105" s="115">
        <f>J227</f>
        <v>95639.74</v>
      </c>
      <c r="L105" s="112"/>
    </row>
    <row r="106" spans="2:12" s="10" customFormat="1" ht="19.95" customHeight="1">
      <c r="B106" s="116"/>
      <c r="D106" s="117" t="s">
        <v>105</v>
      </c>
      <c r="E106" s="118"/>
      <c r="F106" s="118"/>
      <c r="G106" s="118"/>
      <c r="H106" s="118"/>
      <c r="I106" s="118"/>
      <c r="J106" s="119">
        <f>J228</f>
        <v>1338.65</v>
      </c>
      <c r="L106" s="116"/>
    </row>
    <row r="107" spans="2:12" s="10" customFormat="1" ht="19.95" customHeight="1">
      <c r="B107" s="116"/>
      <c r="D107" s="117" t="s">
        <v>106</v>
      </c>
      <c r="E107" s="118"/>
      <c r="F107" s="118"/>
      <c r="G107" s="118"/>
      <c r="H107" s="118"/>
      <c r="I107" s="118"/>
      <c r="J107" s="119">
        <f>J233</f>
        <v>18816.359999999997</v>
      </c>
      <c r="L107" s="116"/>
    </row>
    <row r="108" spans="2:12" s="10" customFormat="1" ht="19.95" customHeight="1">
      <c r="B108" s="116"/>
      <c r="D108" s="117" t="s">
        <v>107</v>
      </c>
      <c r="E108" s="118"/>
      <c r="F108" s="118"/>
      <c r="G108" s="118"/>
      <c r="H108" s="118"/>
      <c r="I108" s="118"/>
      <c r="J108" s="119">
        <f>J244</f>
        <v>369.57000000000005</v>
      </c>
      <c r="L108" s="116"/>
    </row>
    <row r="109" spans="2:12" s="10" customFormat="1" ht="19.95" customHeight="1">
      <c r="B109" s="116"/>
      <c r="D109" s="117" t="s">
        <v>108</v>
      </c>
      <c r="E109" s="118"/>
      <c r="F109" s="118"/>
      <c r="G109" s="118"/>
      <c r="H109" s="118"/>
      <c r="I109" s="118"/>
      <c r="J109" s="119">
        <f>J249</f>
        <v>405.63</v>
      </c>
      <c r="L109" s="116"/>
    </row>
    <row r="110" spans="2:12" s="10" customFormat="1" ht="19.95" customHeight="1">
      <c r="B110" s="116"/>
      <c r="D110" s="117" t="s">
        <v>109</v>
      </c>
      <c r="E110" s="118"/>
      <c r="F110" s="118"/>
      <c r="G110" s="118"/>
      <c r="H110" s="118"/>
      <c r="I110" s="118"/>
      <c r="J110" s="119">
        <f>J252</f>
        <v>460.75</v>
      </c>
      <c r="L110" s="116"/>
    </row>
    <row r="111" spans="2:12" s="10" customFormat="1" ht="19.95" customHeight="1">
      <c r="B111" s="116"/>
      <c r="D111" s="117" t="s">
        <v>110</v>
      </c>
      <c r="E111" s="118"/>
      <c r="F111" s="118"/>
      <c r="G111" s="118"/>
      <c r="H111" s="118"/>
      <c r="I111" s="118"/>
      <c r="J111" s="119">
        <f>J255</f>
        <v>192.13</v>
      </c>
      <c r="L111" s="116"/>
    </row>
    <row r="112" spans="2:12" s="10" customFormat="1" ht="19.95" customHeight="1">
      <c r="B112" s="116"/>
      <c r="D112" s="117" t="s">
        <v>111</v>
      </c>
      <c r="E112" s="118"/>
      <c r="F112" s="118"/>
      <c r="G112" s="118"/>
      <c r="H112" s="118"/>
      <c r="I112" s="118"/>
      <c r="J112" s="119">
        <f>J258</f>
        <v>1293.55</v>
      </c>
      <c r="L112" s="116"/>
    </row>
    <row r="113" spans="1:31" s="10" customFormat="1" ht="19.95" customHeight="1">
      <c r="B113" s="116"/>
      <c r="D113" s="117" t="s">
        <v>112</v>
      </c>
      <c r="E113" s="118"/>
      <c r="F113" s="118"/>
      <c r="G113" s="118"/>
      <c r="H113" s="118"/>
      <c r="I113" s="118"/>
      <c r="J113" s="119">
        <f>J262</f>
        <v>22362.77</v>
      </c>
      <c r="L113" s="116"/>
    </row>
    <row r="114" spans="1:31" s="10" customFormat="1" ht="19.95" customHeight="1">
      <c r="B114" s="116"/>
      <c r="D114" s="117" t="s">
        <v>113</v>
      </c>
      <c r="E114" s="118"/>
      <c r="F114" s="118"/>
      <c r="G114" s="118"/>
      <c r="H114" s="118"/>
      <c r="I114" s="118"/>
      <c r="J114" s="119">
        <f>J274</f>
        <v>5242.8700000000008</v>
      </c>
      <c r="L114" s="116"/>
    </row>
    <row r="115" spans="1:31" s="10" customFormat="1" ht="19.95" customHeight="1">
      <c r="B115" s="116"/>
      <c r="D115" s="117" t="s">
        <v>114</v>
      </c>
      <c r="E115" s="118"/>
      <c r="F115" s="118"/>
      <c r="G115" s="118"/>
      <c r="H115" s="118"/>
      <c r="I115" s="118"/>
      <c r="J115" s="119">
        <f>J287</f>
        <v>238.44</v>
      </c>
      <c r="L115" s="116"/>
    </row>
    <row r="116" spans="1:31" s="10" customFormat="1" ht="19.95" customHeight="1">
      <c r="B116" s="116"/>
      <c r="D116" s="117" t="s">
        <v>115</v>
      </c>
      <c r="E116" s="118"/>
      <c r="F116" s="118"/>
      <c r="G116" s="118"/>
      <c r="H116" s="118"/>
      <c r="I116" s="118"/>
      <c r="J116" s="119">
        <f>J290</f>
        <v>14480.71</v>
      </c>
      <c r="L116" s="116"/>
    </row>
    <row r="117" spans="1:31" s="10" customFormat="1" ht="19.95" customHeight="1">
      <c r="B117" s="116"/>
      <c r="D117" s="117" t="s">
        <v>116</v>
      </c>
      <c r="E117" s="118"/>
      <c r="F117" s="118"/>
      <c r="G117" s="118"/>
      <c r="H117" s="118"/>
      <c r="I117" s="118"/>
      <c r="J117" s="119">
        <f>J310</f>
        <v>5093.92</v>
      </c>
      <c r="L117" s="116"/>
    </row>
    <row r="118" spans="1:31" s="10" customFormat="1" ht="19.95" customHeight="1">
      <c r="B118" s="116"/>
      <c r="D118" s="117" t="s">
        <v>117</v>
      </c>
      <c r="E118" s="118"/>
      <c r="F118" s="118"/>
      <c r="G118" s="118"/>
      <c r="H118" s="118"/>
      <c r="I118" s="118"/>
      <c r="J118" s="119">
        <f>J316</f>
        <v>7981.58</v>
      </c>
      <c r="L118" s="116"/>
    </row>
    <row r="119" spans="1:31" s="10" customFormat="1" ht="19.95" customHeight="1">
      <c r="B119" s="116"/>
      <c r="D119" s="117" t="s">
        <v>118</v>
      </c>
      <c r="E119" s="118"/>
      <c r="F119" s="118"/>
      <c r="G119" s="118"/>
      <c r="H119" s="118"/>
      <c r="I119" s="118"/>
      <c r="J119" s="119">
        <f>J320</f>
        <v>299.8</v>
      </c>
      <c r="L119" s="116"/>
    </row>
    <row r="120" spans="1:31" s="10" customFormat="1" ht="19.95" customHeight="1">
      <c r="B120" s="116"/>
      <c r="D120" s="117" t="s">
        <v>119</v>
      </c>
      <c r="E120" s="118"/>
      <c r="F120" s="118"/>
      <c r="G120" s="118"/>
      <c r="H120" s="118"/>
      <c r="I120" s="118"/>
      <c r="J120" s="119">
        <f>J323</f>
        <v>4964.45</v>
      </c>
      <c r="L120" s="116"/>
    </row>
    <row r="121" spans="1:31" s="10" customFormat="1" ht="19.95" customHeight="1">
      <c r="B121" s="116"/>
      <c r="D121" s="117" t="s">
        <v>120</v>
      </c>
      <c r="E121" s="118"/>
      <c r="F121" s="118"/>
      <c r="G121" s="118"/>
      <c r="H121" s="118"/>
      <c r="I121" s="118"/>
      <c r="J121" s="119">
        <f>J328</f>
        <v>6645.41</v>
      </c>
      <c r="L121" s="116"/>
    </row>
    <row r="122" spans="1:31" s="10" customFormat="1" ht="19.95" customHeight="1">
      <c r="B122" s="116"/>
      <c r="D122" s="117" t="s">
        <v>121</v>
      </c>
      <c r="E122" s="118"/>
      <c r="F122" s="118"/>
      <c r="G122" s="118"/>
      <c r="H122" s="118"/>
      <c r="I122" s="118"/>
      <c r="J122" s="119">
        <f>J333</f>
        <v>4694.4799999999996</v>
      </c>
      <c r="L122" s="116"/>
    </row>
    <row r="123" spans="1:31" s="10" customFormat="1" ht="19.95" customHeight="1">
      <c r="B123" s="116"/>
      <c r="D123" s="117" t="s">
        <v>122</v>
      </c>
      <c r="E123" s="118"/>
      <c r="F123" s="118"/>
      <c r="G123" s="118"/>
      <c r="H123" s="118"/>
      <c r="I123" s="118"/>
      <c r="J123" s="119">
        <f>J336</f>
        <v>758.67</v>
      </c>
      <c r="L123" s="116"/>
    </row>
    <row r="124" spans="1:31" s="9" customFormat="1" ht="24.9" customHeight="1">
      <c r="B124" s="112"/>
      <c r="D124" s="113" t="s">
        <v>123</v>
      </c>
      <c r="E124" s="114"/>
      <c r="F124" s="114"/>
      <c r="G124" s="114"/>
      <c r="H124" s="114"/>
      <c r="I124" s="114"/>
      <c r="J124" s="115">
        <f>J338</f>
        <v>847.21</v>
      </c>
      <c r="L124" s="112"/>
    </row>
    <row r="125" spans="1:31" s="10" customFormat="1" ht="19.95" customHeight="1">
      <c r="B125" s="116"/>
      <c r="D125" s="117" t="s">
        <v>124</v>
      </c>
      <c r="E125" s="118"/>
      <c r="F125" s="118"/>
      <c r="G125" s="118"/>
      <c r="H125" s="118"/>
      <c r="I125" s="118"/>
      <c r="J125" s="119">
        <f>J339</f>
        <v>488.75</v>
      </c>
      <c r="L125" s="116"/>
    </row>
    <row r="126" spans="1:31" s="10" customFormat="1" ht="19.95" customHeight="1">
      <c r="B126" s="116"/>
      <c r="D126" s="117" t="s">
        <v>125</v>
      </c>
      <c r="E126" s="118"/>
      <c r="F126" s="118"/>
      <c r="G126" s="118"/>
      <c r="H126" s="118"/>
      <c r="I126" s="118"/>
      <c r="J126" s="119">
        <f>J342</f>
        <v>358.46</v>
      </c>
      <c r="L126" s="116"/>
    </row>
    <row r="127" spans="1:31" s="2" customFormat="1" ht="21.75" customHeight="1">
      <c r="A127" s="26"/>
      <c r="B127" s="27"/>
      <c r="C127" s="26"/>
      <c r="D127" s="26"/>
      <c r="E127" s="26"/>
      <c r="F127" s="26"/>
      <c r="G127" s="26"/>
      <c r="H127" s="26"/>
      <c r="I127" s="175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6.9" customHeight="1">
      <c r="A128" s="26"/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32" spans="1:31" s="2" customFormat="1" ht="6.9" customHeight="1">
      <c r="A132" s="26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31" s="2" customFormat="1" ht="24.9" customHeight="1">
      <c r="A133" s="26"/>
      <c r="B133" s="27"/>
      <c r="C133" s="18" t="s">
        <v>126</v>
      </c>
      <c r="D133" s="26"/>
      <c r="E133" s="26"/>
      <c r="F133" s="26"/>
      <c r="G133" s="26"/>
      <c r="H133" s="26"/>
      <c r="I133" s="175"/>
      <c r="J133" s="26"/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31" s="2" customFormat="1" ht="6.9" customHeight="1">
      <c r="A134" s="26"/>
      <c r="B134" s="27"/>
      <c r="C134" s="26"/>
      <c r="D134" s="26"/>
      <c r="E134" s="26"/>
      <c r="F134" s="26"/>
      <c r="G134" s="26"/>
      <c r="H134" s="26"/>
      <c r="I134" s="175"/>
      <c r="J134" s="26"/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31" s="2" customFormat="1" ht="12" customHeight="1">
      <c r="A135" s="26"/>
      <c r="B135" s="27"/>
      <c r="C135" s="23" t="s">
        <v>13</v>
      </c>
      <c r="D135" s="26"/>
      <c r="E135" s="26"/>
      <c r="F135" s="26"/>
      <c r="G135" s="26"/>
      <c r="H135" s="26"/>
      <c r="I135" s="175"/>
      <c r="J135" s="26"/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31" s="2" customFormat="1" ht="16.5" customHeight="1">
      <c r="A136" s="26"/>
      <c r="B136" s="27"/>
      <c r="C136" s="26"/>
      <c r="D136" s="26"/>
      <c r="E136" s="235" t="str">
        <f>E7</f>
        <v>Zadanie_Obnova MS Hruba Borsa</v>
      </c>
      <c r="F136" s="236"/>
      <c r="G136" s="236"/>
      <c r="H136" s="236"/>
      <c r="I136" s="175"/>
      <c r="J136" s="26"/>
      <c r="K136" s="26"/>
      <c r="L136" s="39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31" s="2" customFormat="1" ht="12" customHeight="1">
      <c r="A137" s="26"/>
      <c r="B137" s="27"/>
      <c r="C137" s="23" t="s">
        <v>89</v>
      </c>
      <c r="D137" s="26"/>
      <c r="E137" s="26"/>
      <c r="F137" s="26"/>
      <c r="G137" s="26"/>
      <c r="H137" s="26"/>
      <c r="I137" s="175"/>
      <c r="J137" s="26"/>
      <c r="K137" s="26"/>
      <c r="L137" s="39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16.5" customHeight="1">
      <c r="A138" s="26"/>
      <c r="B138" s="27"/>
      <c r="C138" s="26"/>
      <c r="D138" s="26"/>
      <c r="E138" s="197" t="str">
        <f>E9</f>
        <v>1 - Stavebná časť</v>
      </c>
      <c r="F138" s="234"/>
      <c r="G138" s="234"/>
      <c r="H138" s="234"/>
      <c r="I138" s="175"/>
      <c r="J138" s="26"/>
      <c r="K138" s="26"/>
      <c r="L138" s="39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6.9" customHeight="1">
      <c r="A139" s="26"/>
      <c r="B139" s="27"/>
      <c r="C139" s="26"/>
      <c r="D139" s="26"/>
      <c r="E139" s="26"/>
      <c r="F139" s="26"/>
      <c r="G139" s="26"/>
      <c r="H139" s="26"/>
      <c r="I139" s="175"/>
      <c r="J139" s="26"/>
      <c r="K139" s="26"/>
      <c r="L139" s="39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12" customHeight="1">
      <c r="A140" s="26"/>
      <c r="B140" s="27"/>
      <c r="C140" s="23" t="s">
        <v>17</v>
      </c>
      <c r="D140" s="26"/>
      <c r="E140" s="193" t="s">
        <v>1772</v>
      </c>
      <c r="F140" s="193"/>
      <c r="G140" s="193"/>
      <c r="H140" s="193"/>
      <c r="I140" s="193"/>
      <c r="J140" s="193"/>
      <c r="K140" s="26"/>
      <c r="L140" s="39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6.9" customHeight="1">
      <c r="A141" s="26"/>
      <c r="B141" s="27"/>
      <c r="C141" s="26"/>
      <c r="D141" s="26"/>
      <c r="E141" s="26"/>
      <c r="F141" s="26"/>
      <c r="G141" s="26"/>
      <c r="H141" s="26"/>
      <c r="I141" s="175"/>
      <c r="J141" s="26"/>
      <c r="K141" s="26"/>
      <c r="L141" s="39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15.15" customHeight="1">
      <c r="A142" s="26"/>
      <c r="B142" s="27"/>
      <c r="C142" s="23" t="s">
        <v>20</v>
      </c>
      <c r="D142" s="26"/>
      <c r="E142" s="26"/>
      <c r="F142" s="193" t="s">
        <v>1772</v>
      </c>
      <c r="G142" s="193"/>
      <c r="H142" s="193"/>
      <c r="I142" s="193"/>
      <c r="J142" s="193"/>
      <c r="K142" s="193"/>
      <c r="L142" s="39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15.15" customHeight="1">
      <c r="A143" s="26"/>
      <c r="B143" s="27"/>
      <c r="C143" s="23" t="s">
        <v>23</v>
      </c>
      <c r="D143" s="26"/>
      <c r="E143" s="26"/>
      <c r="F143" s="193" t="s">
        <v>1773</v>
      </c>
      <c r="G143" s="193"/>
      <c r="H143" s="193"/>
      <c r="I143" s="193"/>
      <c r="J143" s="193"/>
      <c r="K143" s="193"/>
      <c r="L143" s="39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2" customFormat="1" ht="10.35" customHeight="1">
      <c r="A144" s="26"/>
      <c r="B144" s="27"/>
      <c r="C144" s="26"/>
      <c r="D144" s="26"/>
      <c r="E144" s="26"/>
      <c r="F144" s="26"/>
      <c r="G144" s="26"/>
      <c r="H144" s="26"/>
      <c r="I144" s="175"/>
      <c r="J144" s="26"/>
      <c r="K144" s="26"/>
      <c r="L144" s="39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  <row r="145" spans="1:65" s="11" customFormat="1" ht="29.25" customHeight="1">
      <c r="A145" s="120"/>
      <c r="B145" s="121"/>
      <c r="C145" s="122" t="s">
        <v>127</v>
      </c>
      <c r="D145" s="123" t="s">
        <v>53</v>
      </c>
      <c r="E145" s="123" t="s">
        <v>49</v>
      </c>
      <c r="F145" s="123" t="s">
        <v>50</v>
      </c>
      <c r="G145" s="123" t="s">
        <v>128</v>
      </c>
      <c r="H145" s="123" t="s">
        <v>129</v>
      </c>
      <c r="I145" s="123" t="s">
        <v>130</v>
      </c>
      <c r="J145" s="124" t="s">
        <v>93</v>
      </c>
      <c r="K145" s="125" t="s">
        <v>131</v>
      </c>
      <c r="L145" s="126"/>
      <c r="M145" s="58" t="s">
        <v>1</v>
      </c>
      <c r="N145" s="59" t="s">
        <v>32</v>
      </c>
      <c r="O145" s="59" t="s">
        <v>132</v>
      </c>
      <c r="P145" s="59" t="s">
        <v>133</v>
      </c>
      <c r="Q145" s="59" t="s">
        <v>134</v>
      </c>
      <c r="R145" s="59" t="s">
        <v>135</v>
      </c>
      <c r="S145" s="59" t="s">
        <v>136</v>
      </c>
      <c r="T145" s="60" t="s">
        <v>137</v>
      </c>
      <c r="U145" s="120"/>
      <c r="V145" s="120"/>
      <c r="W145" s="120"/>
      <c r="X145" s="120"/>
      <c r="Y145" s="120"/>
      <c r="Z145" s="120"/>
      <c r="AA145" s="120"/>
      <c r="AB145" s="120"/>
      <c r="AC145" s="120"/>
      <c r="AD145" s="120"/>
      <c r="AE145" s="120"/>
    </row>
    <row r="146" spans="1:65" s="2" customFormat="1" ht="22.95" customHeight="1">
      <c r="A146" s="26"/>
      <c r="B146" s="27"/>
      <c r="C146" s="65" t="s">
        <v>94</v>
      </c>
      <c r="D146" s="26"/>
      <c r="E146" s="26"/>
      <c r="F146" s="26"/>
      <c r="G146" s="26"/>
      <c r="H146" s="26"/>
      <c r="I146" s="175"/>
      <c r="J146" s="127">
        <f>BK146</f>
        <v>231387.91</v>
      </c>
      <c r="K146" s="26"/>
      <c r="L146" s="27"/>
      <c r="M146" s="61"/>
      <c r="N146" s="52"/>
      <c r="O146" s="62"/>
      <c r="P146" s="128">
        <f>P147+P227+P338</f>
        <v>0</v>
      </c>
      <c r="Q146" s="62"/>
      <c r="R146" s="128">
        <f>R147+R227+R338</f>
        <v>0</v>
      </c>
      <c r="S146" s="62"/>
      <c r="T146" s="129">
        <f>T147+T227+T338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4" t="s">
        <v>67</v>
      </c>
      <c r="AU146" s="14" t="s">
        <v>95</v>
      </c>
      <c r="BK146" s="130">
        <f>BK147+BK227+BK338</f>
        <v>231387.91</v>
      </c>
    </row>
    <row r="147" spans="1:65" s="12" customFormat="1" ht="25.95" customHeight="1">
      <c r="B147" s="131"/>
      <c r="D147" s="132" t="s">
        <v>67</v>
      </c>
      <c r="E147" s="133" t="s">
        <v>138</v>
      </c>
      <c r="F147" s="133" t="s">
        <v>139</v>
      </c>
      <c r="J147" s="134">
        <f>BK147</f>
        <v>134900.96</v>
      </c>
      <c r="L147" s="131"/>
      <c r="M147" s="135"/>
      <c r="N147" s="136"/>
      <c r="O147" s="136"/>
      <c r="P147" s="137">
        <f>P148+P160+P163+P169+P171+P191+P225</f>
        <v>0</v>
      </c>
      <c r="Q147" s="136"/>
      <c r="R147" s="137">
        <f>R148+R160+R163+R169+R171+R191+R225</f>
        <v>0</v>
      </c>
      <c r="S147" s="136"/>
      <c r="T147" s="138">
        <f>T148+T160+T163+T169+T171+T191+T225</f>
        <v>0</v>
      </c>
      <c r="AR147" s="132" t="s">
        <v>72</v>
      </c>
      <c r="AT147" s="139" t="s">
        <v>67</v>
      </c>
      <c r="AU147" s="139" t="s">
        <v>68</v>
      </c>
      <c r="AY147" s="132" t="s">
        <v>140</v>
      </c>
      <c r="BK147" s="140">
        <f>BK148+BK160+BK163+BK169+BK171+BK191+BK225</f>
        <v>134900.96</v>
      </c>
    </row>
    <row r="148" spans="1:65" s="12" customFormat="1" ht="22.95" customHeight="1">
      <c r="B148" s="131"/>
      <c r="D148" s="132" t="s">
        <v>67</v>
      </c>
      <c r="E148" s="141" t="s">
        <v>72</v>
      </c>
      <c r="F148" s="141" t="s">
        <v>141</v>
      </c>
      <c r="J148" s="142">
        <f>BK148</f>
        <v>1601.37</v>
      </c>
      <c r="L148" s="131"/>
      <c r="M148" s="135"/>
      <c r="N148" s="136"/>
      <c r="O148" s="136"/>
      <c r="P148" s="137">
        <f>SUM(P149:P159)</f>
        <v>0</v>
      </c>
      <c r="Q148" s="136"/>
      <c r="R148" s="137">
        <f>SUM(R149:R159)</f>
        <v>0</v>
      </c>
      <c r="S148" s="136"/>
      <c r="T148" s="138">
        <f>SUM(T149:T159)</f>
        <v>0</v>
      </c>
      <c r="AR148" s="132" t="s">
        <v>72</v>
      </c>
      <c r="AT148" s="139" t="s">
        <v>67</v>
      </c>
      <c r="AU148" s="139" t="s">
        <v>72</v>
      </c>
      <c r="AY148" s="132" t="s">
        <v>140</v>
      </c>
      <c r="BK148" s="140">
        <f>SUM(BK149:BK159)</f>
        <v>1601.37</v>
      </c>
    </row>
    <row r="149" spans="1:65" s="2" customFormat="1" ht="33" customHeight="1">
      <c r="A149" s="26"/>
      <c r="B149" s="143"/>
      <c r="C149" s="144" t="s">
        <v>72</v>
      </c>
      <c r="D149" s="144" t="s">
        <v>142</v>
      </c>
      <c r="E149" s="145" t="s">
        <v>143</v>
      </c>
      <c r="F149" s="146" t="s">
        <v>144</v>
      </c>
      <c r="G149" s="147" t="s">
        <v>145</v>
      </c>
      <c r="H149" s="148">
        <v>22.792999999999999</v>
      </c>
      <c r="I149" s="149">
        <v>13.26</v>
      </c>
      <c r="J149" s="149">
        <f t="shared" ref="J149:J159" si="0">ROUND(I149*H149,2)</f>
        <v>302.24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ref="P149:P159" si="1">O149*H149</f>
        <v>0</v>
      </c>
      <c r="Q149" s="153">
        <v>0</v>
      </c>
      <c r="R149" s="153">
        <f t="shared" ref="R149:R159" si="2">Q149*H149</f>
        <v>0</v>
      </c>
      <c r="S149" s="153">
        <v>0</v>
      </c>
      <c r="T149" s="154">
        <f t="shared" ref="T149:T159" si="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82</v>
      </c>
      <c r="AT149" s="155" t="s">
        <v>142</v>
      </c>
      <c r="AU149" s="155" t="s">
        <v>76</v>
      </c>
      <c r="AY149" s="14" t="s">
        <v>140</v>
      </c>
      <c r="BE149" s="156">
        <f t="shared" ref="BE149:BE159" si="4">IF(N149="základná",J149,0)</f>
        <v>0</v>
      </c>
      <c r="BF149" s="156">
        <f t="shared" ref="BF149:BF159" si="5">IF(N149="znížená",J149,0)</f>
        <v>302.24</v>
      </c>
      <c r="BG149" s="156">
        <f t="shared" ref="BG149:BG159" si="6">IF(N149="zákl. prenesená",J149,0)</f>
        <v>0</v>
      </c>
      <c r="BH149" s="156">
        <f t="shared" ref="BH149:BH159" si="7">IF(N149="zníž. prenesená",J149,0)</f>
        <v>0</v>
      </c>
      <c r="BI149" s="156">
        <f t="shared" ref="BI149:BI159" si="8">IF(N149="nulová",J149,0)</f>
        <v>0</v>
      </c>
      <c r="BJ149" s="14" t="s">
        <v>76</v>
      </c>
      <c r="BK149" s="156">
        <f t="shared" ref="BK149:BK159" si="9">ROUND(I149*H149,2)</f>
        <v>302.24</v>
      </c>
      <c r="BL149" s="14" t="s">
        <v>82</v>
      </c>
      <c r="BM149" s="155" t="s">
        <v>76</v>
      </c>
    </row>
    <row r="150" spans="1:65" s="2" customFormat="1" ht="21.75" customHeight="1">
      <c r="A150" s="26"/>
      <c r="B150" s="143"/>
      <c r="C150" s="144" t="s">
        <v>76</v>
      </c>
      <c r="D150" s="144" t="s">
        <v>142</v>
      </c>
      <c r="E150" s="145" t="s">
        <v>146</v>
      </c>
      <c r="F150" s="146" t="s">
        <v>147</v>
      </c>
      <c r="G150" s="147" t="s">
        <v>148</v>
      </c>
      <c r="H150" s="148">
        <v>12.683999999999999</v>
      </c>
      <c r="I150" s="149">
        <v>14.25</v>
      </c>
      <c r="J150" s="149">
        <f t="shared" si="0"/>
        <v>180.75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82</v>
      </c>
      <c r="AT150" s="155" t="s">
        <v>142</v>
      </c>
      <c r="AU150" s="155" t="s">
        <v>76</v>
      </c>
      <c r="AY150" s="14" t="s">
        <v>140</v>
      </c>
      <c r="BE150" s="156">
        <f t="shared" si="4"/>
        <v>0</v>
      </c>
      <c r="BF150" s="156">
        <f t="shared" si="5"/>
        <v>180.75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76</v>
      </c>
      <c r="BK150" s="156">
        <f t="shared" si="9"/>
        <v>180.75</v>
      </c>
      <c r="BL150" s="14" t="s">
        <v>82</v>
      </c>
      <c r="BM150" s="155" t="s">
        <v>82</v>
      </c>
    </row>
    <row r="151" spans="1:65" s="2" customFormat="1" ht="24.15" customHeight="1">
      <c r="A151" s="26"/>
      <c r="B151" s="143"/>
      <c r="C151" s="144" t="s">
        <v>79</v>
      </c>
      <c r="D151" s="144" t="s">
        <v>142</v>
      </c>
      <c r="E151" s="145" t="s">
        <v>149</v>
      </c>
      <c r="F151" s="146" t="s">
        <v>150</v>
      </c>
      <c r="G151" s="147" t="s">
        <v>148</v>
      </c>
      <c r="H151" s="148">
        <v>12.683999999999999</v>
      </c>
      <c r="I151" s="149">
        <v>1.1499999999999999</v>
      </c>
      <c r="J151" s="149">
        <f t="shared" si="0"/>
        <v>14.59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82</v>
      </c>
      <c r="AT151" s="155" t="s">
        <v>142</v>
      </c>
      <c r="AU151" s="155" t="s">
        <v>76</v>
      </c>
      <c r="AY151" s="14" t="s">
        <v>140</v>
      </c>
      <c r="BE151" s="156">
        <f t="shared" si="4"/>
        <v>0</v>
      </c>
      <c r="BF151" s="156">
        <f t="shared" si="5"/>
        <v>14.59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76</v>
      </c>
      <c r="BK151" s="156">
        <f t="shared" si="9"/>
        <v>14.59</v>
      </c>
      <c r="BL151" s="14" t="s">
        <v>82</v>
      </c>
      <c r="BM151" s="155" t="s">
        <v>151</v>
      </c>
    </row>
    <row r="152" spans="1:65" s="2" customFormat="1" ht="24.15" customHeight="1">
      <c r="A152" s="26"/>
      <c r="B152" s="143"/>
      <c r="C152" s="144" t="s">
        <v>82</v>
      </c>
      <c r="D152" s="144" t="s">
        <v>142</v>
      </c>
      <c r="E152" s="145" t="s">
        <v>152</v>
      </c>
      <c r="F152" s="146" t="s">
        <v>153</v>
      </c>
      <c r="G152" s="147" t="s">
        <v>148</v>
      </c>
      <c r="H152" s="148">
        <v>5.7060000000000004</v>
      </c>
      <c r="I152" s="149">
        <v>4.6500000000000004</v>
      </c>
      <c r="J152" s="149">
        <f t="shared" si="0"/>
        <v>26.53</v>
      </c>
      <c r="K152" s="150"/>
      <c r="L152" s="27"/>
      <c r="M152" s="151" t="s">
        <v>1</v>
      </c>
      <c r="N152" s="152" t="s">
        <v>34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82</v>
      </c>
      <c r="AT152" s="155" t="s">
        <v>142</v>
      </c>
      <c r="AU152" s="155" t="s">
        <v>76</v>
      </c>
      <c r="AY152" s="14" t="s">
        <v>140</v>
      </c>
      <c r="BE152" s="156">
        <f t="shared" si="4"/>
        <v>0</v>
      </c>
      <c r="BF152" s="156">
        <f t="shared" si="5"/>
        <v>26.53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76</v>
      </c>
      <c r="BK152" s="156">
        <f t="shared" si="9"/>
        <v>26.53</v>
      </c>
      <c r="BL152" s="14" t="s">
        <v>82</v>
      </c>
      <c r="BM152" s="155" t="s">
        <v>154</v>
      </c>
    </row>
    <row r="153" spans="1:65" s="2" customFormat="1" ht="44.25" customHeight="1">
      <c r="A153" s="26"/>
      <c r="B153" s="143"/>
      <c r="C153" s="157" t="s">
        <v>85</v>
      </c>
      <c r="D153" s="157" t="s">
        <v>155</v>
      </c>
      <c r="E153" s="158" t="s">
        <v>156</v>
      </c>
      <c r="F153" s="159" t="s">
        <v>157</v>
      </c>
      <c r="G153" s="160" t="s">
        <v>158</v>
      </c>
      <c r="H153" s="161">
        <v>11.981999999999999</v>
      </c>
      <c r="I153" s="162">
        <v>26.05</v>
      </c>
      <c r="J153" s="162">
        <f t="shared" si="0"/>
        <v>312.13</v>
      </c>
      <c r="K153" s="163"/>
      <c r="L153" s="164"/>
      <c r="M153" s="165" t="s">
        <v>1</v>
      </c>
      <c r="N153" s="166" t="s">
        <v>34</v>
      </c>
      <c r="O153" s="153">
        <v>0</v>
      </c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154</v>
      </c>
      <c r="AT153" s="155" t="s">
        <v>155</v>
      </c>
      <c r="AU153" s="155" t="s">
        <v>76</v>
      </c>
      <c r="AY153" s="14" t="s">
        <v>140</v>
      </c>
      <c r="BE153" s="156">
        <f t="shared" si="4"/>
        <v>0</v>
      </c>
      <c r="BF153" s="156">
        <f t="shared" si="5"/>
        <v>312.13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76</v>
      </c>
      <c r="BK153" s="156">
        <f t="shared" si="9"/>
        <v>312.13</v>
      </c>
      <c r="BL153" s="14" t="s">
        <v>82</v>
      </c>
      <c r="BM153" s="155" t="s">
        <v>159</v>
      </c>
    </row>
    <row r="154" spans="1:65" s="2" customFormat="1" ht="24.15" customHeight="1">
      <c r="A154" s="26"/>
      <c r="B154" s="143"/>
      <c r="C154" s="144" t="s">
        <v>151</v>
      </c>
      <c r="D154" s="144" t="s">
        <v>142</v>
      </c>
      <c r="E154" s="145" t="s">
        <v>160</v>
      </c>
      <c r="F154" s="146" t="s">
        <v>161</v>
      </c>
      <c r="G154" s="147" t="s">
        <v>148</v>
      </c>
      <c r="H154" s="148">
        <v>12.683999999999999</v>
      </c>
      <c r="I154" s="149">
        <v>1.78</v>
      </c>
      <c r="J154" s="149">
        <f t="shared" si="0"/>
        <v>22.58</v>
      </c>
      <c r="K154" s="150"/>
      <c r="L154" s="27"/>
      <c r="M154" s="151" t="s">
        <v>1</v>
      </c>
      <c r="N154" s="152" t="s">
        <v>34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82</v>
      </c>
      <c r="AT154" s="155" t="s">
        <v>142</v>
      </c>
      <c r="AU154" s="155" t="s">
        <v>76</v>
      </c>
      <c r="AY154" s="14" t="s">
        <v>140</v>
      </c>
      <c r="BE154" s="156">
        <f t="shared" si="4"/>
        <v>0</v>
      </c>
      <c r="BF154" s="156">
        <f t="shared" si="5"/>
        <v>22.58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76</v>
      </c>
      <c r="BK154" s="156">
        <f t="shared" si="9"/>
        <v>22.58</v>
      </c>
      <c r="BL154" s="14" t="s">
        <v>82</v>
      </c>
      <c r="BM154" s="155" t="s">
        <v>162</v>
      </c>
    </row>
    <row r="155" spans="1:65" s="2" customFormat="1" ht="33" customHeight="1">
      <c r="A155" s="26"/>
      <c r="B155" s="143"/>
      <c r="C155" s="144" t="s">
        <v>163</v>
      </c>
      <c r="D155" s="144" t="s">
        <v>142</v>
      </c>
      <c r="E155" s="145" t="s">
        <v>164</v>
      </c>
      <c r="F155" s="146" t="s">
        <v>165</v>
      </c>
      <c r="G155" s="147" t="s">
        <v>148</v>
      </c>
      <c r="H155" s="148">
        <v>12.683999999999999</v>
      </c>
      <c r="I155" s="149">
        <v>5.7</v>
      </c>
      <c r="J155" s="149">
        <f t="shared" si="0"/>
        <v>72.3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82</v>
      </c>
      <c r="AT155" s="155" t="s">
        <v>142</v>
      </c>
      <c r="AU155" s="155" t="s">
        <v>76</v>
      </c>
      <c r="AY155" s="14" t="s">
        <v>140</v>
      </c>
      <c r="BE155" s="156">
        <f t="shared" si="4"/>
        <v>0</v>
      </c>
      <c r="BF155" s="156">
        <f t="shared" si="5"/>
        <v>72.3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76</v>
      </c>
      <c r="BK155" s="156">
        <f t="shared" si="9"/>
        <v>72.3</v>
      </c>
      <c r="BL155" s="14" t="s">
        <v>82</v>
      </c>
      <c r="BM155" s="155" t="s">
        <v>166</v>
      </c>
    </row>
    <row r="156" spans="1:65" s="2" customFormat="1" ht="37.950000000000003" customHeight="1">
      <c r="A156" s="26"/>
      <c r="B156" s="143"/>
      <c r="C156" s="144" t="s">
        <v>154</v>
      </c>
      <c r="D156" s="144" t="s">
        <v>142</v>
      </c>
      <c r="E156" s="145" t="s">
        <v>167</v>
      </c>
      <c r="F156" s="146" t="s">
        <v>168</v>
      </c>
      <c r="G156" s="147" t="s">
        <v>148</v>
      </c>
      <c r="H156" s="148">
        <v>88.787999999999997</v>
      </c>
      <c r="I156" s="149">
        <v>0.56999999999999995</v>
      </c>
      <c r="J156" s="149">
        <f t="shared" si="0"/>
        <v>50.61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82</v>
      </c>
      <c r="AT156" s="155" t="s">
        <v>142</v>
      </c>
      <c r="AU156" s="155" t="s">
        <v>76</v>
      </c>
      <c r="AY156" s="14" t="s">
        <v>140</v>
      </c>
      <c r="BE156" s="156">
        <f t="shared" si="4"/>
        <v>0</v>
      </c>
      <c r="BF156" s="156">
        <f t="shared" si="5"/>
        <v>50.61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76</v>
      </c>
      <c r="BK156" s="156">
        <f t="shared" si="9"/>
        <v>50.61</v>
      </c>
      <c r="BL156" s="14" t="s">
        <v>82</v>
      </c>
      <c r="BM156" s="155" t="s">
        <v>169</v>
      </c>
    </row>
    <row r="157" spans="1:65" s="2" customFormat="1" ht="24.15" customHeight="1">
      <c r="A157" s="26"/>
      <c r="B157" s="143"/>
      <c r="C157" s="144" t="s">
        <v>170</v>
      </c>
      <c r="D157" s="144" t="s">
        <v>142</v>
      </c>
      <c r="E157" s="145" t="s">
        <v>171</v>
      </c>
      <c r="F157" s="146" t="s">
        <v>172</v>
      </c>
      <c r="G157" s="147" t="s">
        <v>148</v>
      </c>
      <c r="H157" s="148">
        <v>12.683999999999999</v>
      </c>
      <c r="I157" s="149">
        <v>9.27</v>
      </c>
      <c r="J157" s="149">
        <f t="shared" si="0"/>
        <v>117.58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82</v>
      </c>
      <c r="AT157" s="155" t="s">
        <v>142</v>
      </c>
      <c r="AU157" s="155" t="s">
        <v>76</v>
      </c>
      <c r="AY157" s="14" t="s">
        <v>140</v>
      </c>
      <c r="BE157" s="156">
        <f t="shared" si="4"/>
        <v>0</v>
      </c>
      <c r="BF157" s="156">
        <f t="shared" si="5"/>
        <v>117.58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76</v>
      </c>
      <c r="BK157" s="156">
        <f t="shared" si="9"/>
        <v>117.58</v>
      </c>
      <c r="BL157" s="14" t="s">
        <v>82</v>
      </c>
      <c r="BM157" s="155" t="s">
        <v>173</v>
      </c>
    </row>
    <row r="158" spans="1:65" s="2" customFormat="1" ht="16.5" customHeight="1">
      <c r="A158" s="26"/>
      <c r="B158" s="143"/>
      <c r="C158" s="144" t="s">
        <v>159</v>
      </c>
      <c r="D158" s="144" t="s">
        <v>142</v>
      </c>
      <c r="E158" s="145" t="s">
        <v>174</v>
      </c>
      <c r="F158" s="146" t="s">
        <v>175</v>
      </c>
      <c r="G158" s="147" t="s">
        <v>148</v>
      </c>
      <c r="H158" s="148">
        <v>12.683999999999999</v>
      </c>
      <c r="I158" s="149">
        <v>0.99</v>
      </c>
      <c r="J158" s="149">
        <f t="shared" si="0"/>
        <v>12.56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"/>
        <v>0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82</v>
      </c>
      <c r="AT158" s="155" t="s">
        <v>142</v>
      </c>
      <c r="AU158" s="155" t="s">
        <v>76</v>
      </c>
      <c r="AY158" s="14" t="s">
        <v>140</v>
      </c>
      <c r="BE158" s="156">
        <f t="shared" si="4"/>
        <v>0</v>
      </c>
      <c r="BF158" s="156">
        <f t="shared" si="5"/>
        <v>12.56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76</v>
      </c>
      <c r="BK158" s="156">
        <f t="shared" si="9"/>
        <v>12.56</v>
      </c>
      <c r="BL158" s="14" t="s">
        <v>82</v>
      </c>
      <c r="BM158" s="155" t="s">
        <v>7</v>
      </c>
    </row>
    <row r="159" spans="1:65" s="2" customFormat="1" ht="24.15" customHeight="1">
      <c r="A159" s="26"/>
      <c r="B159" s="143"/>
      <c r="C159" s="144" t="s">
        <v>176</v>
      </c>
      <c r="D159" s="144" t="s">
        <v>142</v>
      </c>
      <c r="E159" s="145" t="s">
        <v>177</v>
      </c>
      <c r="F159" s="146" t="s">
        <v>178</v>
      </c>
      <c r="G159" s="147" t="s">
        <v>158</v>
      </c>
      <c r="H159" s="148">
        <v>22.831</v>
      </c>
      <c r="I159" s="149">
        <v>21.44</v>
      </c>
      <c r="J159" s="149">
        <f t="shared" si="0"/>
        <v>489.5</v>
      </c>
      <c r="K159" s="150"/>
      <c r="L159" s="27"/>
      <c r="M159" s="151" t="s">
        <v>1</v>
      </c>
      <c r="N159" s="152" t="s">
        <v>34</v>
      </c>
      <c r="O159" s="153">
        <v>0</v>
      </c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82</v>
      </c>
      <c r="AT159" s="155" t="s">
        <v>142</v>
      </c>
      <c r="AU159" s="155" t="s">
        <v>76</v>
      </c>
      <c r="AY159" s="14" t="s">
        <v>140</v>
      </c>
      <c r="BE159" s="156">
        <f t="shared" si="4"/>
        <v>0</v>
      </c>
      <c r="BF159" s="156">
        <f t="shared" si="5"/>
        <v>489.5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76</v>
      </c>
      <c r="BK159" s="156">
        <f t="shared" si="9"/>
        <v>489.5</v>
      </c>
      <c r="BL159" s="14" t="s">
        <v>82</v>
      </c>
      <c r="BM159" s="155" t="s">
        <v>179</v>
      </c>
    </row>
    <row r="160" spans="1:65" s="12" customFormat="1" ht="22.95" customHeight="1">
      <c r="B160" s="131"/>
      <c r="D160" s="132" t="s">
        <v>67</v>
      </c>
      <c r="E160" s="141" t="s">
        <v>76</v>
      </c>
      <c r="F160" s="141" t="s">
        <v>180</v>
      </c>
      <c r="J160" s="142">
        <f>BK160</f>
        <v>7390.99</v>
      </c>
      <c r="L160" s="131"/>
      <c r="M160" s="135"/>
      <c r="N160" s="136"/>
      <c r="O160" s="136"/>
      <c r="P160" s="137">
        <f>SUM(P161:P162)</f>
        <v>0</v>
      </c>
      <c r="Q160" s="136"/>
      <c r="R160" s="137">
        <f>SUM(R161:R162)</f>
        <v>0</v>
      </c>
      <c r="S160" s="136"/>
      <c r="T160" s="138">
        <f>SUM(T161:T162)</f>
        <v>0</v>
      </c>
      <c r="AR160" s="132" t="s">
        <v>72</v>
      </c>
      <c r="AT160" s="139" t="s">
        <v>67</v>
      </c>
      <c r="AU160" s="139" t="s">
        <v>72</v>
      </c>
      <c r="AY160" s="132" t="s">
        <v>140</v>
      </c>
      <c r="BK160" s="140">
        <f>SUM(BK161:BK162)</f>
        <v>7390.99</v>
      </c>
    </row>
    <row r="161" spans="1:65" s="2" customFormat="1" ht="24.15" customHeight="1">
      <c r="A161" s="26"/>
      <c r="B161" s="143"/>
      <c r="C161" s="144" t="s">
        <v>162</v>
      </c>
      <c r="D161" s="144" t="s">
        <v>142</v>
      </c>
      <c r="E161" s="145" t="s">
        <v>181</v>
      </c>
      <c r="F161" s="146" t="s">
        <v>182</v>
      </c>
      <c r="G161" s="147" t="s">
        <v>148</v>
      </c>
      <c r="H161" s="148">
        <v>4.3079999999999998</v>
      </c>
      <c r="I161" s="149">
        <v>122.96</v>
      </c>
      <c r="J161" s="149">
        <f>ROUND(I161*H161,2)</f>
        <v>529.71</v>
      </c>
      <c r="K161" s="150"/>
      <c r="L161" s="27"/>
      <c r="M161" s="151" t="s">
        <v>1</v>
      </c>
      <c r="N161" s="152" t="s">
        <v>34</v>
      </c>
      <c r="O161" s="153">
        <v>0</v>
      </c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82</v>
      </c>
      <c r="AT161" s="155" t="s">
        <v>142</v>
      </c>
      <c r="AU161" s="155" t="s">
        <v>76</v>
      </c>
      <c r="AY161" s="14" t="s">
        <v>140</v>
      </c>
      <c r="BE161" s="156">
        <f>IF(N161="základná",J161,0)</f>
        <v>0</v>
      </c>
      <c r="BF161" s="156">
        <f>IF(N161="znížená",J161,0)</f>
        <v>529.71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4" t="s">
        <v>76</v>
      </c>
      <c r="BK161" s="156">
        <f>ROUND(I161*H161,2)</f>
        <v>529.71</v>
      </c>
      <c r="BL161" s="14" t="s">
        <v>82</v>
      </c>
      <c r="BM161" s="155" t="s">
        <v>183</v>
      </c>
    </row>
    <row r="162" spans="1:65" s="2" customFormat="1" ht="37.950000000000003" customHeight="1">
      <c r="A162" s="26"/>
      <c r="B162" s="143"/>
      <c r="C162" s="144" t="s">
        <v>184</v>
      </c>
      <c r="D162" s="144" t="s">
        <v>142</v>
      </c>
      <c r="E162" s="145" t="s">
        <v>185</v>
      </c>
      <c r="F162" s="146" t="s">
        <v>186</v>
      </c>
      <c r="G162" s="147" t="s">
        <v>187</v>
      </c>
      <c r="H162" s="148">
        <v>8</v>
      </c>
      <c r="I162" s="149">
        <v>857.66</v>
      </c>
      <c r="J162" s="149">
        <f>ROUND(I162*H162,2)</f>
        <v>6861.28</v>
      </c>
      <c r="K162" s="150"/>
      <c r="L162" s="27"/>
      <c r="M162" s="151" t="s">
        <v>1</v>
      </c>
      <c r="N162" s="152" t="s">
        <v>34</v>
      </c>
      <c r="O162" s="153">
        <v>0</v>
      </c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82</v>
      </c>
      <c r="AT162" s="155" t="s">
        <v>142</v>
      </c>
      <c r="AU162" s="155" t="s">
        <v>76</v>
      </c>
      <c r="AY162" s="14" t="s">
        <v>140</v>
      </c>
      <c r="BE162" s="156">
        <f>IF(N162="základná",J162,0)</f>
        <v>0</v>
      </c>
      <c r="BF162" s="156">
        <f>IF(N162="znížená",J162,0)</f>
        <v>6861.28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4" t="s">
        <v>76</v>
      </c>
      <c r="BK162" s="156">
        <f>ROUND(I162*H162,2)</f>
        <v>6861.28</v>
      </c>
      <c r="BL162" s="14" t="s">
        <v>82</v>
      </c>
      <c r="BM162" s="155" t="s">
        <v>188</v>
      </c>
    </row>
    <row r="163" spans="1:65" s="12" customFormat="1" ht="22.95" customHeight="1">
      <c r="B163" s="131"/>
      <c r="D163" s="132" t="s">
        <v>67</v>
      </c>
      <c r="E163" s="141" t="s">
        <v>79</v>
      </c>
      <c r="F163" s="141" t="s">
        <v>189</v>
      </c>
      <c r="J163" s="142">
        <f>BK163</f>
        <v>1596.8100000000002</v>
      </c>
      <c r="L163" s="131"/>
      <c r="M163" s="135"/>
      <c r="N163" s="136"/>
      <c r="O163" s="136"/>
      <c r="P163" s="137">
        <f>SUM(P164:P168)</f>
        <v>0</v>
      </c>
      <c r="Q163" s="136"/>
      <c r="R163" s="137">
        <f>SUM(R164:R168)</f>
        <v>0</v>
      </c>
      <c r="S163" s="136"/>
      <c r="T163" s="138">
        <f>SUM(T164:T168)</f>
        <v>0</v>
      </c>
      <c r="AR163" s="132" t="s">
        <v>72</v>
      </c>
      <c r="AT163" s="139" t="s">
        <v>67</v>
      </c>
      <c r="AU163" s="139" t="s">
        <v>72</v>
      </c>
      <c r="AY163" s="132" t="s">
        <v>140</v>
      </c>
      <c r="BK163" s="140">
        <f>SUM(BK164:BK168)</f>
        <v>1596.8100000000002</v>
      </c>
    </row>
    <row r="164" spans="1:65" s="2" customFormat="1" ht="55.5" customHeight="1">
      <c r="A164" s="26"/>
      <c r="B164" s="143"/>
      <c r="C164" s="144" t="s">
        <v>166</v>
      </c>
      <c r="D164" s="144" t="s">
        <v>142</v>
      </c>
      <c r="E164" s="145" t="s">
        <v>190</v>
      </c>
      <c r="F164" s="146" t="s">
        <v>191</v>
      </c>
      <c r="G164" s="147" t="s">
        <v>145</v>
      </c>
      <c r="H164" s="148">
        <v>3.3809999999999998</v>
      </c>
      <c r="I164" s="149">
        <v>45.61</v>
      </c>
      <c r="J164" s="149">
        <f>ROUND(I164*H164,2)</f>
        <v>154.21</v>
      </c>
      <c r="K164" s="150"/>
      <c r="L164" s="27"/>
      <c r="M164" s="151" t="s">
        <v>1</v>
      </c>
      <c r="N164" s="152" t="s">
        <v>34</v>
      </c>
      <c r="O164" s="153">
        <v>0</v>
      </c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82</v>
      </c>
      <c r="AT164" s="155" t="s">
        <v>142</v>
      </c>
      <c r="AU164" s="155" t="s">
        <v>76</v>
      </c>
      <c r="AY164" s="14" t="s">
        <v>140</v>
      </c>
      <c r="BE164" s="156">
        <f>IF(N164="základná",J164,0)</f>
        <v>0</v>
      </c>
      <c r="BF164" s="156">
        <f>IF(N164="znížená",J164,0)</f>
        <v>154.21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4" t="s">
        <v>76</v>
      </c>
      <c r="BK164" s="156">
        <f>ROUND(I164*H164,2)</f>
        <v>154.21</v>
      </c>
      <c r="BL164" s="14" t="s">
        <v>82</v>
      </c>
      <c r="BM164" s="155" t="s">
        <v>192</v>
      </c>
    </row>
    <row r="165" spans="1:65" s="2" customFormat="1" ht="55.5" customHeight="1">
      <c r="A165" s="26"/>
      <c r="B165" s="143"/>
      <c r="C165" s="144" t="s">
        <v>193</v>
      </c>
      <c r="D165" s="144" t="s">
        <v>142</v>
      </c>
      <c r="E165" s="145" t="s">
        <v>194</v>
      </c>
      <c r="F165" s="146" t="s">
        <v>195</v>
      </c>
      <c r="G165" s="147" t="s">
        <v>148</v>
      </c>
      <c r="H165" s="148">
        <v>4.34</v>
      </c>
      <c r="I165" s="149">
        <v>263.23</v>
      </c>
      <c r="J165" s="149">
        <f>ROUND(I165*H165,2)</f>
        <v>1142.42</v>
      </c>
      <c r="K165" s="150"/>
      <c r="L165" s="27"/>
      <c r="M165" s="151" t="s">
        <v>1</v>
      </c>
      <c r="N165" s="152" t="s">
        <v>34</v>
      </c>
      <c r="O165" s="153">
        <v>0</v>
      </c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82</v>
      </c>
      <c r="AT165" s="155" t="s">
        <v>142</v>
      </c>
      <c r="AU165" s="155" t="s">
        <v>76</v>
      </c>
      <c r="AY165" s="14" t="s">
        <v>140</v>
      </c>
      <c r="BE165" s="156">
        <f>IF(N165="základná",J165,0)</f>
        <v>0</v>
      </c>
      <c r="BF165" s="156">
        <f>IF(N165="znížená",J165,0)</f>
        <v>1142.42</v>
      </c>
      <c r="BG165" s="156">
        <f>IF(N165="zákl. prenesená",J165,0)</f>
        <v>0</v>
      </c>
      <c r="BH165" s="156">
        <f>IF(N165="zníž. prenesená",J165,0)</f>
        <v>0</v>
      </c>
      <c r="BI165" s="156">
        <f>IF(N165="nulová",J165,0)</f>
        <v>0</v>
      </c>
      <c r="BJ165" s="14" t="s">
        <v>76</v>
      </c>
      <c r="BK165" s="156">
        <f>ROUND(I165*H165,2)</f>
        <v>1142.42</v>
      </c>
      <c r="BL165" s="14" t="s">
        <v>82</v>
      </c>
      <c r="BM165" s="155" t="s">
        <v>196</v>
      </c>
    </row>
    <row r="166" spans="1:65" s="2" customFormat="1" ht="24.15" customHeight="1">
      <c r="A166" s="26"/>
      <c r="B166" s="143"/>
      <c r="C166" s="144" t="s">
        <v>169</v>
      </c>
      <c r="D166" s="144" t="s">
        <v>142</v>
      </c>
      <c r="E166" s="145" t="s">
        <v>197</v>
      </c>
      <c r="F166" s="146" t="s">
        <v>198</v>
      </c>
      <c r="G166" s="147" t="s">
        <v>148</v>
      </c>
      <c r="H166" s="148">
        <v>0.6</v>
      </c>
      <c r="I166" s="149">
        <v>258.39999999999998</v>
      </c>
      <c r="J166" s="149">
        <f>ROUND(I166*H166,2)</f>
        <v>155.04</v>
      </c>
      <c r="K166" s="150"/>
      <c r="L166" s="27"/>
      <c r="M166" s="151" t="s">
        <v>1</v>
      </c>
      <c r="N166" s="152" t="s">
        <v>34</v>
      </c>
      <c r="O166" s="153">
        <v>0</v>
      </c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82</v>
      </c>
      <c r="AT166" s="155" t="s">
        <v>142</v>
      </c>
      <c r="AU166" s="155" t="s">
        <v>76</v>
      </c>
      <c r="AY166" s="14" t="s">
        <v>140</v>
      </c>
      <c r="BE166" s="156">
        <f>IF(N166="základná",J166,0)</f>
        <v>0</v>
      </c>
      <c r="BF166" s="156">
        <f>IF(N166="znížená",J166,0)</f>
        <v>155.04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4" t="s">
        <v>76</v>
      </c>
      <c r="BK166" s="156">
        <f>ROUND(I166*H166,2)</f>
        <v>155.04</v>
      </c>
      <c r="BL166" s="14" t="s">
        <v>82</v>
      </c>
      <c r="BM166" s="155" t="s">
        <v>199</v>
      </c>
    </row>
    <row r="167" spans="1:65" s="2" customFormat="1" ht="16.5" customHeight="1">
      <c r="A167" s="26"/>
      <c r="B167" s="143"/>
      <c r="C167" s="144" t="s">
        <v>200</v>
      </c>
      <c r="D167" s="144" t="s">
        <v>142</v>
      </c>
      <c r="E167" s="145" t="s">
        <v>201</v>
      </c>
      <c r="F167" s="146" t="s">
        <v>202</v>
      </c>
      <c r="G167" s="147" t="s">
        <v>187</v>
      </c>
      <c r="H167" s="148">
        <v>3</v>
      </c>
      <c r="I167" s="149">
        <v>22.97</v>
      </c>
      <c r="J167" s="149">
        <f>ROUND(I167*H167,2)</f>
        <v>68.91</v>
      </c>
      <c r="K167" s="150"/>
      <c r="L167" s="27"/>
      <c r="M167" s="151" t="s">
        <v>1</v>
      </c>
      <c r="N167" s="152" t="s">
        <v>34</v>
      </c>
      <c r="O167" s="153">
        <v>0</v>
      </c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82</v>
      </c>
      <c r="AT167" s="155" t="s">
        <v>142</v>
      </c>
      <c r="AU167" s="155" t="s">
        <v>76</v>
      </c>
      <c r="AY167" s="14" t="s">
        <v>140</v>
      </c>
      <c r="BE167" s="156">
        <f>IF(N167="základná",J167,0)</f>
        <v>0</v>
      </c>
      <c r="BF167" s="156">
        <f>IF(N167="znížená",J167,0)</f>
        <v>68.91</v>
      </c>
      <c r="BG167" s="156">
        <f>IF(N167="zákl. prenesená",J167,0)</f>
        <v>0</v>
      </c>
      <c r="BH167" s="156">
        <f>IF(N167="zníž. prenesená",J167,0)</f>
        <v>0</v>
      </c>
      <c r="BI167" s="156">
        <f>IF(N167="nulová",J167,0)</f>
        <v>0</v>
      </c>
      <c r="BJ167" s="14" t="s">
        <v>76</v>
      </c>
      <c r="BK167" s="156">
        <f>ROUND(I167*H167,2)</f>
        <v>68.91</v>
      </c>
      <c r="BL167" s="14" t="s">
        <v>82</v>
      </c>
      <c r="BM167" s="155" t="s">
        <v>203</v>
      </c>
    </row>
    <row r="168" spans="1:65" s="2" customFormat="1" ht="16.5" customHeight="1">
      <c r="A168" s="26"/>
      <c r="B168" s="143"/>
      <c r="C168" s="144" t="s">
        <v>173</v>
      </c>
      <c r="D168" s="144" t="s">
        <v>142</v>
      </c>
      <c r="E168" s="145" t="s">
        <v>204</v>
      </c>
      <c r="F168" s="146" t="s">
        <v>205</v>
      </c>
      <c r="G168" s="147" t="s">
        <v>187</v>
      </c>
      <c r="H168" s="148">
        <v>3</v>
      </c>
      <c r="I168" s="149">
        <v>25.41</v>
      </c>
      <c r="J168" s="149">
        <f>ROUND(I168*H168,2)</f>
        <v>76.23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82</v>
      </c>
      <c r="AT168" s="155" t="s">
        <v>142</v>
      </c>
      <c r="AU168" s="155" t="s">
        <v>76</v>
      </c>
      <c r="AY168" s="14" t="s">
        <v>140</v>
      </c>
      <c r="BE168" s="156">
        <f>IF(N168="základná",J168,0)</f>
        <v>0</v>
      </c>
      <c r="BF168" s="156">
        <f>IF(N168="znížená",J168,0)</f>
        <v>76.23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4" t="s">
        <v>76</v>
      </c>
      <c r="BK168" s="156">
        <f>ROUND(I168*H168,2)</f>
        <v>76.23</v>
      </c>
      <c r="BL168" s="14" t="s">
        <v>82</v>
      </c>
      <c r="BM168" s="155" t="s">
        <v>206</v>
      </c>
    </row>
    <row r="169" spans="1:65" s="12" customFormat="1" ht="22.95" customHeight="1">
      <c r="B169" s="131"/>
      <c r="D169" s="132" t="s">
        <v>67</v>
      </c>
      <c r="E169" s="141" t="s">
        <v>82</v>
      </c>
      <c r="F169" s="141" t="s">
        <v>207</v>
      </c>
      <c r="J169" s="142">
        <f>BK169</f>
        <v>184.26</v>
      </c>
      <c r="L169" s="131"/>
      <c r="M169" s="135"/>
      <c r="N169" s="136"/>
      <c r="O169" s="136"/>
      <c r="P169" s="137">
        <f>P170</f>
        <v>0</v>
      </c>
      <c r="Q169" s="136"/>
      <c r="R169" s="137">
        <f>R170</f>
        <v>0</v>
      </c>
      <c r="S169" s="136"/>
      <c r="T169" s="138">
        <f>T170</f>
        <v>0</v>
      </c>
      <c r="AR169" s="132" t="s">
        <v>72</v>
      </c>
      <c r="AT169" s="139" t="s">
        <v>67</v>
      </c>
      <c r="AU169" s="139" t="s">
        <v>72</v>
      </c>
      <c r="AY169" s="132" t="s">
        <v>140</v>
      </c>
      <c r="BK169" s="140">
        <f>BK170</f>
        <v>184.26</v>
      </c>
    </row>
    <row r="170" spans="1:65" s="2" customFormat="1" ht="24.15" customHeight="1">
      <c r="A170" s="26"/>
      <c r="B170" s="143"/>
      <c r="C170" s="144" t="s">
        <v>208</v>
      </c>
      <c r="D170" s="144" t="s">
        <v>142</v>
      </c>
      <c r="E170" s="145" t="s">
        <v>209</v>
      </c>
      <c r="F170" s="146" t="s">
        <v>210</v>
      </c>
      <c r="G170" s="147" t="s">
        <v>148</v>
      </c>
      <c r="H170" s="148">
        <v>1.17</v>
      </c>
      <c r="I170" s="149">
        <v>157.49</v>
      </c>
      <c r="J170" s="149">
        <f>ROUND(I170*H170,2)</f>
        <v>184.26</v>
      </c>
      <c r="K170" s="150"/>
      <c r="L170" s="27"/>
      <c r="M170" s="151" t="s">
        <v>1</v>
      </c>
      <c r="N170" s="152" t="s">
        <v>34</v>
      </c>
      <c r="O170" s="153">
        <v>0</v>
      </c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82</v>
      </c>
      <c r="AT170" s="155" t="s">
        <v>142</v>
      </c>
      <c r="AU170" s="155" t="s">
        <v>76</v>
      </c>
      <c r="AY170" s="14" t="s">
        <v>140</v>
      </c>
      <c r="BE170" s="156">
        <f>IF(N170="základná",J170,0)</f>
        <v>0</v>
      </c>
      <c r="BF170" s="156">
        <f>IF(N170="znížená",J170,0)</f>
        <v>184.26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4" t="s">
        <v>76</v>
      </c>
      <c r="BK170" s="156">
        <f>ROUND(I170*H170,2)</f>
        <v>184.26</v>
      </c>
      <c r="BL170" s="14" t="s">
        <v>82</v>
      </c>
      <c r="BM170" s="155" t="s">
        <v>211</v>
      </c>
    </row>
    <row r="171" spans="1:65" s="12" customFormat="1" ht="22.95" customHeight="1">
      <c r="B171" s="131"/>
      <c r="D171" s="132" t="s">
        <v>67</v>
      </c>
      <c r="E171" s="141" t="s">
        <v>151</v>
      </c>
      <c r="F171" s="141" t="s">
        <v>212</v>
      </c>
      <c r="J171" s="142">
        <f>BK171</f>
        <v>73553.239999999991</v>
      </c>
      <c r="L171" s="131"/>
      <c r="M171" s="135"/>
      <c r="N171" s="136"/>
      <c r="O171" s="136"/>
      <c r="P171" s="137">
        <f>SUM(P172:P190)</f>
        <v>0</v>
      </c>
      <c r="Q171" s="136"/>
      <c r="R171" s="137">
        <f>SUM(R172:R190)</f>
        <v>0</v>
      </c>
      <c r="S171" s="136"/>
      <c r="T171" s="138">
        <f>SUM(T172:T190)</f>
        <v>0</v>
      </c>
      <c r="AR171" s="132" t="s">
        <v>72</v>
      </c>
      <c r="AT171" s="139" t="s">
        <v>67</v>
      </c>
      <c r="AU171" s="139" t="s">
        <v>72</v>
      </c>
      <c r="AY171" s="132" t="s">
        <v>140</v>
      </c>
      <c r="BK171" s="140">
        <f>SUM(BK172:BK190)</f>
        <v>73553.239999999991</v>
      </c>
    </row>
    <row r="172" spans="1:65" s="2" customFormat="1" ht="21.75" customHeight="1">
      <c r="A172" s="26"/>
      <c r="B172" s="143"/>
      <c r="C172" s="144" t="s">
        <v>7</v>
      </c>
      <c r="D172" s="144" t="s">
        <v>142</v>
      </c>
      <c r="E172" s="145" t="s">
        <v>213</v>
      </c>
      <c r="F172" s="146" t="s">
        <v>214</v>
      </c>
      <c r="G172" s="147" t="s">
        <v>145</v>
      </c>
      <c r="H172" s="148">
        <v>20.843</v>
      </c>
      <c r="I172" s="149">
        <v>30.8</v>
      </c>
      <c r="J172" s="149">
        <f t="shared" ref="J172:J190" si="10">ROUND(I172*H172,2)</f>
        <v>641.96</v>
      </c>
      <c r="K172" s="150"/>
      <c r="L172" s="27"/>
      <c r="M172" s="151" t="s">
        <v>1</v>
      </c>
      <c r="N172" s="152" t="s">
        <v>34</v>
      </c>
      <c r="O172" s="153">
        <v>0</v>
      </c>
      <c r="P172" s="153">
        <f t="shared" ref="P172:P190" si="11">O172*H172</f>
        <v>0</v>
      </c>
      <c r="Q172" s="153">
        <v>0</v>
      </c>
      <c r="R172" s="153">
        <f t="shared" ref="R172:R190" si="12">Q172*H172</f>
        <v>0</v>
      </c>
      <c r="S172" s="153">
        <v>0</v>
      </c>
      <c r="T172" s="154">
        <f t="shared" ref="T172:T190" si="13"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82</v>
      </c>
      <c r="AT172" s="155" t="s">
        <v>142</v>
      </c>
      <c r="AU172" s="155" t="s">
        <v>76</v>
      </c>
      <c r="AY172" s="14" t="s">
        <v>140</v>
      </c>
      <c r="BE172" s="156">
        <f t="shared" ref="BE172:BE190" si="14">IF(N172="základná",J172,0)</f>
        <v>0</v>
      </c>
      <c r="BF172" s="156">
        <f t="shared" ref="BF172:BF190" si="15">IF(N172="znížená",J172,0)</f>
        <v>641.96</v>
      </c>
      <c r="BG172" s="156">
        <f t="shared" ref="BG172:BG190" si="16">IF(N172="zákl. prenesená",J172,0)</f>
        <v>0</v>
      </c>
      <c r="BH172" s="156">
        <f t="shared" ref="BH172:BH190" si="17">IF(N172="zníž. prenesená",J172,0)</f>
        <v>0</v>
      </c>
      <c r="BI172" s="156">
        <f t="shared" ref="BI172:BI190" si="18">IF(N172="nulová",J172,0)</f>
        <v>0</v>
      </c>
      <c r="BJ172" s="14" t="s">
        <v>76</v>
      </c>
      <c r="BK172" s="156">
        <f t="shared" ref="BK172:BK190" si="19">ROUND(I172*H172,2)</f>
        <v>641.96</v>
      </c>
      <c r="BL172" s="14" t="s">
        <v>82</v>
      </c>
      <c r="BM172" s="155" t="s">
        <v>215</v>
      </c>
    </row>
    <row r="173" spans="1:65" s="2" customFormat="1" ht="16.5" customHeight="1">
      <c r="A173" s="26"/>
      <c r="B173" s="143"/>
      <c r="C173" s="144" t="s">
        <v>216</v>
      </c>
      <c r="D173" s="144" t="s">
        <v>142</v>
      </c>
      <c r="E173" s="145" t="s">
        <v>217</v>
      </c>
      <c r="F173" s="146" t="s">
        <v>218</v>
      </c>
      <c r="G173" s="147" t="s">
        <v>145</v>
      </c>
      <c r="H173" s="148">
        <v>20.843</v>
      </c>
      <c r="I173" s="149">
        <v>7.67</v>
      </c>
      <c r="J173" s="149">
        <f t="shared" si="10"/>
        <v>159.87</v>
      </c>
      <c r="K173" s="150"/>
      <c r="L173" s="27"/>
      <c r="M173" s="151" t="s">
        <v>1</v>
      </c>
      <c r="N173" s="152" t="s">
        <v>34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82</v>
      </c>
      <c r="AT173" s="155" t="s">
        <v>142</v>
      </c>
      <c r="AU173" s="155" t="s">
        <v>76</v>
      </c>
      <c r="AY173" s="14" t="s">
        <v>140</v>
      </c>
      <c r="BE173" s="156">
        <f t="shared" si="14"/>
        <v>0</v>
      </c>
      <c r="BF173" s="156">
        <f t="shared" si="15"/>
        <v>159.87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76</v>
      </c>
      <c r="BK173" s="156">
        <f t="shared" si="19"/>
        <v>159.87</v>
      </c>
      <c r="BL173" s="14" t="s">
        <v>82</v>
      </c>
      <c r="BM173" s="155" t="s">
        <v>219</v>
      </c>
    </row>
    <row r="174" spans="1:65" s="2" customFormat="1" ht="16.5" customHeight="1">
      <c r="A174" s="26"/>
      <c r="B174" s="143"/>
      <c r="C174" s="144" t="s">
        <v>179</v>
      </c>
      <c r="D174" s="144" t="s">
        <v>142</v>
      </c>
      <c r="E174" s="145" t="s">
        <v>220</v>
      </c>
      <c r="F174" s="146" t="s">
        <v>221</v>
      </c>
      <c r="G174" s="147" t="s">
        <v>145</v>
      </c>
      <c r="H174" s="148">
        <v>268.37099999999998</v>
      </c>
      <c r="I174" s="149">
        <v>10.09</v>
      </c>
      <c r="J174" s="149">
        <f t="shared" si="10"/>
        <v>2707.86</v>
      </c>
      <c r="K174" s="150"/>
      <c r="L174" s="27"/>
      <c r="M174" s="151" t="s">
        <v>1</v>
      </c>
      <c r="N174" s="152" t="s">
        <v>34</v>
      </c>
      <c r="O174" s="153">
        <v>0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82</v>
      </c>
      <c r="AT174" s="155" t="s">
        <v>142</v>
      </c>
      <c r="AU174" s="155" t="s">
        <v>76</v>
      </c>
      <c r="AY174" s="14" t="s">
        <v>140</v>
      </c>
      <c r="BE174" s="156">
        <f t="shared" si="14"/>
        <v>0</v>
      </c>
      <c r="BF174" s="156">
        <f t="shared" si="15"/>
        <v>2707.86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76</v>
      </c>
      <c r="BK174" s="156">
        <f t="shared" si="19"/>
        <v>2707.86</v>
      </c>
      <c r="BL174" s="14" t="s">
        <v>82</v>
      </c>
      <c r="BM174" s="155" t="s">
        <v>222</v>
      </c>
    </row>
    <row r="175" spans="1:65" s="2" customFormat="1" ht="55.5" customHeight="1">
      <c r="A175" s="26"/>
      <c r="B175" s="143"/>
      <c r="C175" s="144" t="s">
        <v>223</v>
      </c>
      <c r="D175" s="144" t="s">
        <v>142</v>
      </c>
      <c r="E175" s="145" t="s">
        <v>224</v>
      </c>
      <c r="F175" s="146" t="s">
        <v>225</v>
      </c>
      <c r="G175" s="147" t="s">
        <v>145</v>
      </c>
      <c r="H175" s="148">
        <v>532.33000000000004</v>
      </c>
      <c r="I175" s="149">
        <v>16.579999999999998</v>
      </c>
      <c r="J175" s="149">
        <f t="shared" si="10"/>
        <v>8826.0300000000007</v>
      </c>
      <c r="K175" s="150"/>
      <c r="L175" s="27"/>
      <c r="M175" s="151" t="s">
        <v>1</v>
      </c>
      <c r="N175" s="152" t="s">
        <v>34</v>
      </c>
      <c r="O175" s="153">
        <v>0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82</v>
      </c>
      <c r="AT175" s="155" t="s">
        <v>142</v>
      </c>
      <c r="AU175" s="155" t="s">
        <v>76</v>
      </c>
      <c r="AY175" s="14" t="s">
        <v>140</v>
      </c>
      <c r="BE175" s="156">
        <f t="shared" si="14"/>
        <v>0</v>
      </c>
      <c r="BF175" s="156">
        <f t="shared" si="15"/>
        <v>8826.0300000000007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76</v>
      </c>
      <c r="BK175" s="156">
        <f t="shared" si="19"/>
        <v>8826.0300000000007</v>
      </c>
      <c r="BL175" s="14" t="s">
        <v>82</v>
      </c>
      <c r="BM175" s="155" t="s">
        <v>226</v>
      </c>
    </row>
    <row r="176" spans="1:65" s="2" customFormat="1" ht="16.5" customHeight="1">
      <c r="A176" s="26"/>
      <c r="B176" s="143"/>
      <c r="C176" s="144" t="s">
        <v>183</v>
      </c>
      <c r="D176" s="144" t="s">
        <v>142</v>
      </c>
      <c r="E176" s="145" t="s">
        <v>227</v>
      </c>
      <c r="F176" s="146" t="s">
        <v>228</v>
      </c>
      <c r="G176" s="147" t="s">
        <v>145</v>
      </c>
      <c r="H176" s="148">
        <v>532.33000000000004</v>
      </c>
      <c r="I176" s="149">
        <v>8.66</v>
      </c>
      <c r="J176" s="149">
        <f t="shared" si="10"/>
        <v>4609.9799999999996</v>
      </c>
      <c r="K176" s="150"/>
      <c r="L176" s="27"/>
      <c r="M176" s="151" t="s">
        <v>1</v>
      </c>
      <c r="N176" s="152" t="s">
        <v>34</v>
      </c>
      <c r="O176" s="153">
        <v>0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82</v>
      </c>
      <c r="AT176" s="155" t="s">
        <v>142</v>
      </c>
      <c r="AU176" s="155" t="s">
        <v>76</v>
      </c>
      <c r="AY176" s="14" t="s">
        <v>140</v>
      </c>
      <c r="BE176" s="156">
        <f t="shared" si="14"/>
        <v>0</v>
      </c>
      <c r="BF176" s="156">
        <f t="shared" si="15"/>
        <v>4609.9799999999996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76</v>
      </c>
      <c r="BK176" s="156">
        <f t="shared" si="19"/>
        <v>4609.9799999999996</v>
      </c>
      <c r="BL176" s="14" t="s">
        <v>82</v>
      </c>
      <c r="BM176" s="155" t="s">
        <v>229</v>
      </c>
    </row>
    <row r="177" spans="1:65" s="2" customFormat="1" ht="16.5" customHeight="1">
      <c r="A177" s="26"/>
      <c r="B177" s="143"/>
      <c r="C177" s="144" t="s">
        <v>230</v>
      </c>
      <c r="D177" s="144" t="s">
        <v>142</v>
      </c>
      <c r="E177" s="145" t="s">
        <v>231</v>
      </c>
      <c r="F177" s="146" t="s">
        <v>232</v>
      </c>
      <c r="G177" s="147" t="s">
        <v>145</v>
      </c>
      <c r="H177" s="148">
        <v>492.86599999999999</v>
      </c>
      <c r="I177" s="149">
        <v>4.7300000000000004</v>
      </c>
      <c r="J177" s="149">
        <f t="shared" si="10"/>
        <v>2331.2600000000002</v>
      </c>
      <c r="K177" s="150"/>
      <c r="L177" s="27"/>
      <c r="M177" s="151" t="s">
        <v>1</v>
      </c>
      <c r="N177" s="152" t="s">
        <v>34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82</v>
      </c>
      <c r="AT177" s="155" t="s">
        <v>142</v>
      </c>
      <c r="AU177" s="155" t="s">
        <v>76</v>
      </c>
      <c r="AY177" s="14" t="s">
        <v>140</v>
      </c>
      <c r="BE177" s="156">
        <f t="shared" si="14"/>
        <v>0</v>
      </c>
      <c r="BF177" s="156">
        <f t="shared" si="15"/>
        <v>2331.2600000000002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76</v>
      </c>
      <c r="BK177" s="156">
        <f t="shared" si="19"/>
        <v>2331.2600000000002</v>
      </c>
      <c r="BL177" s="14" t="s">
        <v>82</v>
      </c>
      <c r="BM177" s="155" t="s">
        <v>233</v>
      </c>
    </row>
    <row r="178" spans="1:65" s="2" customFormat="1" ht="49.2" customHeight="1">
      <c r="A178" s="26"/>
      <c r="B178" s="143"/>
      <c r="C178" s="144" t="s">
        <v>188</v>
      </c>
      <c r="D178" s="144" t="s">
        <v>142</v>
      </c>
      <c r="E178" s="145" t="s">
        <v>234</v>
      </c>
      <c r="F178" s="146" t="s">
        <v>235</v>
      </c>
      <c r="G178" s="147" t="s">
        <v>145</v>
      </c>
      <c r="H178" s="148">
        <v>379.98</v>
      </c>
      <c r="I178" s="149">
        <v>81.290000000000006</v>
      </c>
      <c r="J178" s="149">
        <f t="shared" si="10"/>
        <v>30888.57</v>
      </c>
      <c r="K178" s="150"/>
      <c r="L178" s="27"/>
      <c r="M178" s="151" t="s">
        <v>1</v>
      </c>
      <c r="N178" s="152" t="s">
        <v>34</v>
      </c>
      <c r="O178" s="153">
        <v>0</v>
      </c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82</v>
      </c>
      <c r="AT178" s="155" t="s">
        <v>142</v>
      </c>
      <c r="AU178" s="155" t="s">
        <v>76</v>
      </c>
      <c r="AY178" s="14" t="s">
        <v>140</v>
      </c>
      <c r="BE178" s="156">
        <f t="shared" si="14"/>
        <v>0</v>
      </c>
      <c r="BF178" s="156">
        <f t="shared" si="15"/>
        <v>30888.57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76</v>
      </c>
      <c r="BK178" s="156">
        <f t="shared" si="19"/>
        <v>30888.57</v>
      </c>
      <c r="BL178" s="14" t="s">
        <v>82</v>
      </c>
      <c r="BM178" s="155" t="s">
        <v>236</v>
      </c>
    </row>
    <row r="179" spans="1:65" s="2" customFormat="1" ht="24.15" customHeight="1">
      <c r="A179" s="26"/>
      <c r="B179" s="143"/>
      <c r="C179" s="144" t="s">
        <v>237</v>
      </c>
      <c r="D179" s="144" t="s">
        <v>142</v>
      </c>
      <c r="E179" s="145" t="s">
        <v>238</v>
      </c>
      <c r="F179" s="146" t="s">
        <v>239</v>
      </c>
      <c r="G179" s="147" t="s">
        <v>145</v>
      </c>
      <c r="H179" s="148">
        <v>582.47799999999995</v>
      </c>
      <c r="I179" s="149">
        <v>9.84</v>
      </c>
      <c r="J179" s="149">
        <f t="shared" si="10"/>
        <v>5731.58</v>
      </c>
      <c r="K179" s="150"/>
      <c r="L179" s="27"/>
      <c r="M179" s="151" t="s">
        <v>1</v>
      </c>
      <c r="N179" s="152" t="s">
        <v>34</v>
      </c>
      <c r="O179" s="153">
        <v>0</v>
      </c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82</v>
      </c>
      <c r="AT179" s="155" t="s">
        <v>142</v>
      </c>
      <c r="AU179" s="155" t="s">
        <v>76</v>
      </c>
      <c r="AY179" s="14" t="s">
        <v>140</v>
      </c>
      <c r="BE179" s="156">
        <f t="shared" si="14"/>
        <v>0</v>
      </c>
      <c r="BF179" s="156">
        <f t="shared" si="15"/>
        <v>5731.58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76</v>
      </c>
      <c r="BK179" s="156">
        <f t="shared" si="19"/>
        <v>5731.58</v>
      </c>
      <c r="BL179" s="14" t="s">
        <v>82</v>
      </c>
      <c r="BM179" s="155" t="s">
        <v>240</v>
      </c>
    </row>
    <row r="180" spans="1:65" s="2" customFormat="1" ht="16.5" customHeight="1">
      <c r="A180" s="26"/>
      <c r="B180" s="143"/>
      <c r="C180" s="144" t="s">
        <v>192</v>
      </c>
      <c r="D180" s="144" t="s">
        <v>142</v>
      </c>
      <c r="E180" s="145" t="s">
        <v>241</v>
      </c>
      <c r="F180" s="146" t="s">
        <v>242</v>
      </c>
      <c r="G180" s="147" t="s">
        <v>145</v>
      </c>
      <c r="H180" s="148">
        <v>492.86599999999999</v>
      </c>
      <c r="I180" s="149">
        <v>2.31</v>
      </c>
      <c r="J180" s="149">
        <f t="shared" si="10"/>
        <v>1138.52</v>
      </c>
      <c r="K180" s="150"/>
      <c r="L180" s="27"/>
      <c r="M180" s="151" t="s">
        <v>1</v>
      </c>
      <c r="N180" s="152" t="s">
        <v>34</v>
      </c>
      <c r="O180" s="153">
        <v>0</v>
      </c>
      <c r="P180" s="153">
        <f t="shared" si="11"/>
        <v>0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82</v>
      </c>
      <c r="AT180" s="155" t="s">
        <v>142</v>
      </c>
      <c r="AU180" s="155" t="s">
        <v>76</v>
      </c>
      <c r="AY180" s="14" t="s">
        <v>140</v>
      </c>
      <c r="BE180" s="156">
        <f t="shared" si="14"/>
        <v>0</v>
      </c>
      <c r="BF180" s="156">
        <f t="shared" si="15"/>
        <v>1138.52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76</v>
      </c>
      <c r="BK180" s="156">
        <f t="shared" si="19"/>
        <v>1138.52</v>
      </c>
      <c r="BL180" s="14" t="s">
        <v>82</v>
      </c>
      <c r="BM180" s="155" t="s">
        <v>243</v>
      </c>
    </row>
    <row r="181" spans="1:65" s="2" customFormat="1" ht="24.15" customHeight="1">
      <c r="A181" s="26"/>
      <c r="B181" s="143"/>
      <c r="C181" s="144" t="s">
        <v>244</v>
      </c>
      <c r="D181" s="144" t="s">
        <v>142</v>
      </c>
      <c r="E181" s="145" t="s">
        <v>245</v>
      </c>
      <c r="F181" s="146" t="s">
        <v>246</v>
      </c>
      <c r="G181" s="147" t="s">
        <v>145</v>
      </c>
      <c r="H181" s="148">
        <v>458.40300000000002</v>
      </c>
      <c r="I181" s="149">
        <v>16.559999999999999</v>
      </c>
      <c r="J181" s="149">
        <f t="shared" si="10"/>
        <v>7591.15</v>
      </c>
      <c r="K181" s="150"/>
      <c r="L181" s="27"/>
      <c r="M181" s="151" t="s">
        <v>1</v>
      </c>
      <c r="N181" s="152" t="s">
        <v>34</v>
      </c>
      <c r="O181" s="153">
        <v>0</v>
      </c>
      <c r="P181" s="153">
        <f t="shared" si="11"/>
        <v>0</v>
      </c>
      <c r="Q181" s="153">
        <v>0</v>
      </c>
      <c r="R181" s="153">
        <f t="shared" si="12"/>
        <v>0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82</v>
      </c>
      <c r="AT181" s="155" t="s">
        <v>142</v>
      </c>
      <c r="AU181" s="155" t="s">
        <v>76</v>
      </c>
      <c r="AY181" s="14" t="s">
        <v>140</v>
      </c>
      <c r="BE181" s="156">
        <f t="shared" si="14"/>
        <v>0</v>
      </c>
      <c r="BF181" s="156">
        <f t="shared" si="15"/>
        <v>7591.15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76</v>
      </c>
      <c r="BK181" s="156">
        <f t="shared" si="19"/>
        <v>7591.15</v>
      </c>
      <c r="BL181" s="14" t="s">
        <v>82</v>
      </c>
      <c r="BM181" s="155" t="s">
        <v>247</v>
      </c>
    </row>
    <row r="182" spans="1:65" s="2" customFormat="1" ht="49.2" customHeight="1">
      <c r="A182" s="26"/>
      <c r="B182" s="143"/>
      <c r="C182" s="144" t="s">
        <v>196</v>
      </c>
      <c r="D182" s="144" t="s">
        <v>142</v>
      </c>
      <c r="E182" s="145" t="s">
        <v>248</v>
      </c>
      <c r="F182" s="146" t="s">
        <v>249</v>
      </c>
      <c r="G182" s="147" t="s">
        <v>145</v>
      </c>
      <c r="H182" s="148">
        <v>26.45</v>
      </c>
      <c r="I182" s="149">
        <v>40.18</v>
      </c>
      <c r="J182" s="149">
        <f t="shared" si="10"/>
        <v>1062.76</v>
      </c>
      <c r="K182" s="150"/>
      <c r="L182" s="27"/>
      <c r="M182" s="151" t="s">
        <v>1</v>
      </c>
      <c r="N182" s="152" t="s">
        <v>34</v>
      </c>
      <c r="O182" s="153">
        <v>0</v>
      </c>
      <c r="P182" s="153">
        <f t="shared" si="11"/>
        <v>0</v>
      </c>
      <c r="Q182" s="153">
        <v>0</v>
      </c>
      <c r="R182" s="153">
        <f t="shared" si="12"/>
        <v>0</v>
      </c>
      <c r="S182" s="153">
        <v>0</v>
      </c>
      <c r="T182" s="154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82</v>
      </c>
      <c r="AT182" s="155" t="s">
        <v>142</v>
      </c>
      <c r="AU182" s="155" t="s">
        <v>76</v>
      </c>
      <c r="AY182" s="14" t="s">
        <v>140</v>
      </c>
      <c r="BE182" s="156">
        <f t="shared" si="14"/>
        <v>0</v>
      </c>
      <c r="BF182" s="156">
        <f t="shared" si="15"/>
        <v>1062.76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4" t="s">
        <v>76</v>
      </c>
      <c r="BK182" s="156">
        <f t="shared" si="19"/>
        <v>1062.76</v>
      </c>
      <c r="BL182" s="14" t="s">
        <v>82</v>
      </c>
      <c r="BM182" s="155" t="s">
        <v>250</v>
      </c>
    </row>
    <row r="183" spans="1:65" s="2" customFormat="1" ht="62.7" customHeight="1">
      <c r="A183" s="26"/>
      <c r="B183" s="143"/>
      <c r="C183" s="144" t="s">
        <v>251</v>
      </c>
      <c r="D183" s="144" t="s">
        <v>142</v>
      </c>
      <c r="E183" s="145" t="s">
        <v>252</v>
      </c>
      <c r="F183" s="146" t="s">
        <v>253</v>
      </c>
      <c r="G183" s="147" t="s">
        <v>145</v>
      </c>
      <c r="H183" s="148">
        <v>10.3</v>
      </c>
      <c r="I183" s="149">
        <v>45.54</v>
      </c>
      <c r="J183" s="149">
        <f t="shared" si="10"/>
        <v>469.06</v>
      </c>
      <c r="K183" s="150"/>
      <c r="L183" s="27"/>
      <c r="M183" s="151" t="s">
        <v>1</v>
      </c>
      <c r="N183" s="152" t="s">
        <v>34</v>
      </c>
      <c r="O183" s="153">
        <v>0</v>
      </c>
      <c r="P183" s="153">
        <f t="shared" si="11"/>
        <v>0</v>
      </c>
      <c r="Q183" s="153">
        <v>0</v>
      </c>
      <c r="R183" s="153">
        <f t="shared" si="12"/>
        <v>0</v>
      </c>
      <c r="S183" s="153">
        <v>0</v>
      </c>
      <c r="T183" s="154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82</v>
      </c>
      <c r="AT183" s="155" t="s">
        <v>142</v>
      </c>
      <c r="AU183" s="155" t="s">
        <v>76</v>
      </c>
      <c r="AY183" s="14" t="s">
        <v>140</v>
      </c>
      <c r="BE183" s="156">
        <f t="shared" si="14"/>
        <v>0</v>
      </c>
      <c r="BF183" s="156">
        <f t="shared" si="15"/>
        <v>469.06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4" t="s">
        <v>76</v>
      </c>
      <c r="BK183" s="156">
        <f t="shared" si="19"/>
        <v>469.06</v>
      </c>
      <c r="BL183" s="14" t="s">
        <v>82</v>
      </c>
      <c r="BM183" s="155" t="s">
        <v>254</v>
      </c>
    </row>
    <row r="184" spans="1:65" s="2" customFormat="1" ht="66.75" customHeight="1">
      <c r="A184" s="26"/>
      <c r="B184" s="143"/>
      <c r="C184" s="144" t="s">
        <v>199</v>
      </c>
      <c r="D184" s="144" t="s">
        <v>142</v>
      </c>
      <c r="E184" s="145" t="s">
        <v>255</v>
      </c>
      <c r="F184" s="146" t="s">
        <v>256</v>
      </c>
      <c r="G184" s="147" t="s">
        <v>145</v>
      </c>
      <c r="H184" s="148">
        <v>31.33</v>
      </c>
      <c r="I184" s="149">
        <v>64.28</v>
      </c>
      <c r="J184" s="149">
        <f t="shared" si="10"/>
        <v>2013.89</v>
      </c>
      <c r="K184" s="150"/>
      <c r="L184" s="27"/>
      <c r="M184" s="151" t="s">
        <v>1</v>
      </c>
      <c r="N184" s="152" t="s">
        <v>34</v>
      </c>
      <c r="O184" s="153">
        <v>0</v>
      </c>
      <c r="P184" s="153">
        <f t="shared" si="11"/>
        <v>0</v>
      </c>
      <c r="Q184" s="153">
        <v>0</v>
      </c>
      <c r="R184" s="153">
        <f t="shared" si="12"/>
        <v>0</v>
      </c>
      <c r="S184" s="153">
        <v>0</v>
      </c>
      <c r="T184" s="154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82</v>
      </c>
      <c r="AT184" s="155" t="s">
        <v>142</v>
      </c>
      <c r="AU184" s="155" t="s">
        <v>76</v>
      </c>
      <c r="AY184" s="14" t="s">
        <v>140</v>
      </c>
      <c r="BE184" s="156">
        <f t="shared" si="14"/>
        <v>0</v>
      </c>
      <c r="BF184" s="156">
        <f t="shared" si="15"/>
        <v>2013.89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4" t="s">
        <v>76</v>
      </c>
      <c r="BK184" s="156">
        <f t="shared" si="19"/>
        <v>2013.89</v>
      </c>
      <c r="BL184" s="14" t="s">
        <v>82</v>
      </c>
      <c r="BM184" s="155" t="s">
        <v>257</v>
      </c>
    </row>
    <row r="185" spans="1:65" s="2" customFormat="1" ht="24.15" customHeight="1">
      <c r="A185" s="26"/>
      <c r="B185" s="143"/>
      <c r="C185" s="144" t="s">
        <v>258</v>
      </c>
      <c r="D185" s="144" t="s">
        <v>142</v>
      </c>
      <c r="E185" s="145" t="s">
        <v>259</v>
      </c>
      <c r="F185" s="146" t="s">
        <v>260</v>
      </c>
      <c r="G185" s="147" t="s">
        <v>145</v>
      </c>
      <c r="H185" s="148">
        <v>34.463000000000001</v>
      </c>
      <c r="I185" s="149">
        <v>31.51</v>
      </c>
      <c r="J185" s="149">
        <f t="shared" si="10"/>
        <v>1085.93</v>
      </c>
      <c r="K185" s="150"/>
      <c r="L185" s="27"/>
      <c r="M185" s="151" t="s">
        <v>1</v>
      </c>
      <c r="N185" s="152" t="s">
        <v>34</v>
      </c>
      <c r="O185" s="153">
        <v>0</v>
      </c>
      <c r="P185" s="153">
        <f t="shared" si="11"/>
        <v>0</v>
      </c>
      <c r="Q185" s="153">
        <v>0</v>
      </c>
      <c r="R185" s="153">
        <f t="shared" si="12"/>
        <v>0</v>
      </c>
      <c r="S185" s="153">
        <v>0</v>
      </c>
      <c r="T185" s="154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82</v>
      </c>
      <c r="AT185" s="155" t="s">
        <v>142</v>
      </c>
      <c r="AU185" s="155" t="s">
        <v>76</v>
      </c>
      <c r="AY185" s="14" t="s">
        <v>140</v>
      </c>
      <c r="BE185" s="156">
        <f t="shared" si="14"/>
        <v>0</v>
      </c>
      <c r="BF185" s="156">
        <f t="shared" si="15"/>
        <v>1085.93</v>
      </c>
      <c r="BG185" s="156">
        <f t="shared" si="16"/>
        <v>0</v>
      </c>
      <c r="BH185" s="156">
        <f t="shared" si="17"/>
        <v>0</v>
      </c>
      <c r="BI185" s="156">
        <f t="shared" si="18"/>
        <v>0</v>
      </c>
      <c r="BJ185" s="14" t="s">
        <v>76</v>
      </c>
      <c r="BK185" s="156">
        <f t="shared" si="19"/>
        <v>1085.93</v>
      </c>
      <c r="BL185" s="14" t="s">
        <v>82</v>
      </c>
      <c r="BM185" s="155" t="s">
        <v>261</v>
      </c>
    </row>
    <row r="186" spans="1:65" s="2" customFormat="1" ht="16.5" customHeight="1">
      <c r="A186" s="26"/>
      <c r="B186" s="143"/>
      <c r="C186" s="144" t="s">
        <v>203</v>
      </c>
      <c r="D186" s="144" t="s">
        <v>142</v>
      </c>
      <c r="E186" s="145" t="s">
        <v>262</v>
      </c>
      <c r="F186" s="146" t="s">
        <v>263</v>
      </c>
      <c r="G186" s="147" t="s">
        <v>264</v>
      </c>
      <c r="H186" s="148">
        <v>68.2</v>
      </c>
      <c r="I186" s="149">
        <v>15.26</v>
      </c>
      <c r="J186" s="149">
        <f t="shared" si="10"/>
        <v>1040.73</v>
      </c>
      <c r="K186" s="150"/>
      <c r="L186" s="27"/>
      <c r="M186" s="151" t="s">
        <v>1</v>
      </c>
      <c r="N186" s="152" t="s">
        <v>34</v>
      </c>
      <c r="O186" s="153">
        <v>0</v>
      </c>
      <c r="P186" s="153">
        <f t="shared" si="11"/>
        <v>0</v>
      </c>
      <c r="Q186" s="153">
        <v>0</v>
      </c>
      <c r="R186" s="153">
        <f t="shared" si="12"/>
        <v>0</v>
      </c>
      <c r="S186" s="153">
        <v>0</v>
      </c>
      <c r="T186" s="154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82</v>
      </c>
      <c r="AT186" s="155" t="s">
        <v>142</v>
      </c>
      <c r="AU186" s="155" t="s">
        <v>76</v>
      </c>
      <c r="AY186" s="14" t="s">
        <v>140</v>
      </c>
      <c r="BE186" s="156">
        <f t="shared" si="14"/>
        <v>0</v>
      </c>
      <c r="BF186" s="156">
        <f t="shared" si="15"/>
        <v>1040.73</v>
      </c>
      <c r="BG186" s="156">
        <f t="shared" si="16"/>
        <v>0</v>
      </c>
      <c r="BH186" s="156">
        <f t="shared" si="17"/>
        <v>0</v>
      </c>
      <c r="BI186" s="156">
        <f t="shared" si="18"/>
        <v>0</v>
      </c>
      <c r="BJ186" s="14" t="s">
        <v>76</v>
      </c>
      <c r="BK186" s="156">
        <f t="shared" si="19"/>
        <v>1040.73</v>
      </c>
      <c r="BL186" s="14" t="s">
        <v>82</v>
      </c>
      <c r="BM186" s="155" t="s">
        <v>265</v>
      </c>
    </row>
    <row r="187" spans="1:65" s="2" customFormat="1" ht="16.5" customHeight="1">
      <c r="A187" s="26"/>
      <c r="B187" s="143"/>
      <c r="C187" s="144" t="s">
        <v>266</v>
      </c>
      <c r="D187" s="144" t="s">
        <v>142</v>
      </c>
      <c r="E187" s="145" t="s">
        <v>267</v>
      </c>
      <c r="F187" s="146" t="s">
        <v>268</v>
      </c>
      <c r="G187" s="147" t="s">
        <v>264</v>
      </c>
      <c r="H187" s="148">
        <v>242.4</v>
      </c>
      <c r="I187" s="149">
        <v>3.11</v>
      </c>
      <c r="J187" s="149">
        <f t="shared" si="10"/>
        <v>753.86</v>
      </c>
      <c r="K187" s="150"/>
      <c r="L187" s="27"/>
      <c r="M187" s="151" t="s">
        <v>1</v>
      </c>
      <c r="N187" s="152" t="s">
        <v>34</v>
      </c>
      <c r="O187" s="153">
        <v>0</v>
      </c>
      <c r="P187" s="153">
        <f t="shared" si="11"/>
        <v>0</v>
      </c>
      <c r="Q187" s="153">
        <v>0</v>
      </c>
      <c r="R187" s="153">
        <f t="shared" si="12"/>
        <v>0</v>
      </c>
      <c r="S187" s="153">
        <v>0</v>
      </c>
      <c r="T187" s="154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82</v>
      </c>
      <c r="AT187" s="155" t="s">
        <v>142</v>
      </c>
      <c r="AU187" s="155" t="s">
        <v>76</v>
      </c>
      <c r="AY187" s="14" t="s">
        <v>140</v>
      </c>
      <c r="BE187" s="156">
        <f t="shared" si="14"/>
        <v>0</v>
      </c>
      <c r="BF187" s="156">
        <f t="shared" si="15"/>
        <v>753.86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4" t="s">
        <v>76</v>
      </c>
      <c r="BK187" s="156">
        <f t="shared" si="19"/>
        <v>753.86</v>
      </c>
      <c r="BL187" s="14" t="s">
        <v>82</v>
      </c>
      <c r="BM187" s="155" t="s">
        <v>269</v>
      </c>
    </row>
    <row r="188" spans="1:65" s="2" customFormat="1" ht="16.5" customHeight="1">
      <c r="A188" s="26"/>
      <c r="B188" s="143"/>
      <c r="C188" s="144" t="s">
        <v>206</v>
      </c>
      <c r="D188" s="144" t="s">
        <v>142</v>
      </c>
      <c r="E188" s="145" t="s">
        <v>270</v>
      </c>
      <c r="F188" s="146" t="s">
        <v>271</v>
      </c>
      <c r="G188" s="147" t="s">
        <v>264</v>
      </c>
      <c r="H188" s="148">
        <v>242.4</v>
      </c>
      <c r="I188" s="149">
        <v>5.67</v>
      </c>
      <c r="J188" s="149">
        <f t="shared" si="10"/>
        <v>1374.41</v>
      </c>
      <c r="K188" s="150"/>
      <c r="L188" s="27"/>
      <c r="M188" s="151" t="s">
        <v>1</v>
      </c>
      <c r="N188" s="152" t="s">
        <v>34</v>
      </c>
      <c r="O188" s="153">
        <v>0</v>
      </c>
      <c r="P188" s="153">
        <f t="shared" si="11"/>
        <v>0</v>
      </c>
      <c r="Q188" s="153">
        <v>0</v>
      </c>
      <c r="R188" s="153">
        <f t="shared" si="12"/>
        <v>0</v>
      </c>
      <c r="S188" s="153">
        <v>0</v>
      </c>
      <c r="T188" s="154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82</v>
      </c>
      <c r="AT188" s="155" t="s">
        <v>142</v>
      </c>
      <c r="AU188" s="155" t="s">
        <v>76</v>
      </c>
      <c r="AY188" s="14" t="s">
        <v>140</v>
      </c>
      <c r="BE188" s="156">
        <f t="shared" si="14"/>
        <v>0</v>
      </c>
      <c r="BF188" s="156">
        <f t="shared" si="15"/>
        <v>1374.41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4" t="s">
        <v>76</v>
      </c>
      <c r="BK188" s="156">
        <f t="shared" si="19"/>
        <v>1374.41</v>
      </c>
      <c r="BL188" s="14" t="s">
        <v>82</v>
      </c>
      <c r="BM188" s="155" t="s">
        <v>272</v>
      </c>
    </row>
    <row r="189" spans="1:65" s="2" customFormat="1" ht="21.75" customHeight="1">
      <c r="A189" s="26"/>
      <c r="B189" s="143"/>
      <c r="C189" s="144" t="s">
        <v>273</v>
      </c>
      <c r="D189" s="144" t="s">
        <v>142</v>
      </c>
      <c r="E189" s="145" t="s">
        <v>274</v>
      </c>
      <c r="F189" s="146" t="s">
        <v>275</v>
      </c>
      <c r="G189" s="147" t="s">
        <v>264</v>
      </c>
      <c r="H189" s="148">
        <v>153.80000000000001</v>
      </c>
      <c r="I189" s="149">
        <v>3.2</v>
      </c>
      <c r="J189" s="149">
        <f t="shared" si="10"/>
        <v>492.16</v>
      </c>
      <c r="K189" s="150"/>
      <c r="L189" s="27"/>
      <c r="M189" s="151" t="s">
        <v>1</v>
      </c>
      <c r="N189" s="152" t="s">
        <v>34</v>
      </c>
      <c r="O189" s="153">
        <v>0</v>
      </c>
      <c r="P189" s="153">
        <f t="shared" si="11"/>
        <v>0</v>
      </c>
      <c r="Q189" s="153">
        <v>0</v>
      </c>
      <c r="R189" s="153">
        <f t="shared" si="12"/>
        <v>0</v>
      </c>
      <c r="S189" s="153">
        <v>0</v>
      </c>
      <c r="T189" s="154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82</v>
      </c>
      <c r="AT189" s="155" t="s">
        <v>142</v>
      </c>
      <c r="AU189" s="155" t="s">
        <v>76</v>
      </c>
      <c r="AY189" s="14" t="s">
        <v>140</v>
      </c>
      <c r="BE189" s="156">
        <f t="shared" si="14"/>
        <v>0</v>
      </c>
      <c r="BF189" s="156">
        <f t="shared" si="15"/>
        <v>492.16</v>
      </c>
      <c r="BG189" s="156">
        <f t="shared" si="16"/>
        <v>0</v>
      </c>
      <c r="BH189" s="156">
        <f t="shared" si="17"/>
        <v>0</v>
      </c>
      <c r="BI189" s="156">
        <f t="shared" si="18"/>
        <v>0</v>
      </c>
      <c r="BJ189" s="14" t="s">
        <v>76</v>
      </c>
      <c r="BK189" s="156">
        <f t="shared" si="19"/>
        <v>492.16</v>
      </c>
      <c r="BL189" s="14" t="s">
        <v>82</v>
      </c>
      <c r="BM189" s="155" t="s">
        <v>276</v>
      </c>
    </row>
    <row r="190" spans="1:65" s="2" customFormat="1" ht="24.15" customHeight="1">
      <c r="A190" s="26"/>
      <c r="B190" s="143"/>
      <c r="C190" s="144" t="s">
        <v>211</v>
      </c>
      <c r="D190" s="144" t="s">
        <v>142</v>
      </c>
      <c r="E190" s="145" t="s">
        <v>277</v>
      </c>
      <c r="F190" s="146" t="s">
        <v>278</v>
      </c>
      <c r="G190" s="147" t="s">
        <v>264</v>
      </c>
      <c r="H190" s="148">
        <v>153.80000000000001</v>
      </c>
      <c r="I190" s="149">
        <v>4.12</v>
      </c>
      <c r="J190" s="149">
        <f t="shared" si="10"/>
        <v>633.66</v>
      </c>
      <c r="K190" s="150"/>
      <c r="L190" s="27"/>
      <c r="M190" s="151" t="s">
        <v>1</v>
      </c>
      <c r="N190" s="152" t="s">
        <v>34</v>
      </c>
      <c r="O190" s="153">
        <v>0</v>
      </c>
      <c r="P190" s="153">
        <f t="shared" si="11"/>
        <v>0</v>
      </c>
      <c r="Q190" s="153">
        <v>0</v>
      </c>
      <c r="R190" s="153">
        <f t="shared" si="12"/>
        <v>0</v>
      </c>
      <c r="S190" s="153">
        <v>0</v>
      </c>
      <c r="T190" s="154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82</v>
      </c>
      <c r="AT190" s="155" t="s">
        <v>142</v>
      </c>
      <c r="AU190" s="155" t="s">
        <v>76</v>
      </c>
      <c r="AY190" s="14" t="s">
        <v>140</v>
      </c>
      <c r="BE190" s="156">
        <f t="shared" si="14"/>
        <v>0</v>
      </c>
      <c r="BF190" s="156">
        <f t="shared" si="15"/>
        <v>633.66</v>
      </c>
      <c r="BG190" s="156">
        <f t="shared" si="16"/>
        <v>0</v>
      </c>
      <c r="BH190" s="156">
        <f t="shared" si="17"/>
        <v>0</v>
      </c>
      <c r="BI190" s="156">
        <f t="shared" si="18"/>
        <v>0</v>
      </c>
      <c r="BJ190" s="14" t="s">
        <v>76</v>
      </c>
      <c r="BK190" s="156">
        <f t="shared" si="19"/>
        <v>633.66</v>
      </c>
      <c r="BL190" s="14" t="s">
        <v>82</v>
      </c>
      <c r="BM190" s="155" t="s">
        <v>279</v>
      </c>
    </row>
    <row r="191" spans="1:65" s="12" customFormat="1" ht="22.95" customHeight="1">
      <c r="B191" s="131"/>
      <c r="D191" s="132" t="s">
        <v>67</v>
      </c>
      <c r="E191" s="141" t="s">
        <v>170</v>
      </c>
      <c r="F191" s="141" t="s">
        <v>280</v>
      </c>
      <c r="J191" s="142">
        <f>BK191</f>
        <v>43827.689999999995</v>
      </c>
      <c r="L191" s="131"/>
      <c r="M191" s="135"/>
      <c r="N191" s="136"/>
      <c r="O191" s="136"/>
      <c r="P191" s="137">
        <f>SUM(P192:P224)</f>
        <v>0</v>
      </c>
      <c r="Q191" s="136"/>
      <c r="R191" s="137">
        <f>SUM(R192:R224)</f>
        <v>0</v>
      </c>
      <c r="S191" s="136"/>
      <c r="T191" s="138">
        <f>SUM(T192:T224)</f>
        <v>0</v>
      </c>
      <c r="AR191" s="132" t="s">
        <v>72</v>
      </c>
      <c r="AT191" s="139" t="s">
        <v>67</v>
      </c>
      <c r="AU191" s="139" t="s">
        <v>72</v>
      </c>
      <c r="AY191" s="132" t="s">
        <v>140</v>
      </c>
      <c r="BK191" s="140">
        <f>SUM(BK192:BK224)</f>
        <v>43827.689999999995</v>
      </c>
    </row>
    <row r="192" spans="1:65" s="2" customFormat="1" ht="37.950000000000003" customHeight="1">
      <c r="A192" s="26"/>
      <c r="B192" s="143"/>
      <c r="C192" s="144" t="s">
        <v>281</v>
      </c>
      <c r="D192" s="144" t="s">
        <v>142</v>
      </c>
      <c r="E192" s="145" t="s">
        <v>282</v>
      </c>
      <c r="F192" s="146" t="s">
        <v>283</v>
      </c>
      <c r="G192" s="147" t="s">
        <v>145</v>
      </c>
      <c r="H192" s="148">
        <v>223.03</v>
      </c>
      <c r="I192" s="149">
        <v>4.76</v>
      </c>
      <c r="J192" s="149">
        <f t="shared" ref="J192:J224" si="20">ROUND(I192*H192,2)</f>
        <v>1061.6199999999999</v>
      </c>
      <c r="K192" s="150"/>
      <c r="L192" s="27"/>
      <c r="M192" s="151" t="s">
        <v>1</v>
      </c>
      <c r="N192" s="152" t="s">
        <v>34</v>
      </c>
      <c r="O192" s="153">
        <v>0</v>
      </c>
      <c r="P192" s="153">
        <f t="shared" ref="P192:P224" si="21">O192*H192</f>
        <v>0</v>
      </c>
      <c r="Q192" s="153">
        <v>0</v>
      </c>
      <c r="R192" s="153">
        <f t="shared" ref="R192:R224" si="22">Q192*H192</f>
        <v>0</v>
      </c>
      <c r="S192" s="153">
        <v>0</v>
      </c>
      <c r="T192" s="154">
        <f t="shared" ref="T192:T224" si="23"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82</v>
      </c>
      <c r="AT192" s="155" t="s">
        <v>142</v>
      </c>
      <c r="AU192" s="155" t="s">
        <v>76</v>
      </c>
      <c r="AY192" s="14" t="s">
        <v>140</v>
      </c>
      <c r="BE192" s="156">
        <f t="shared" ref="BE192:BE224" si="24">IF(N192="základná",J192,0)</f>
        <v>0</v>
      </c>
      <c r="BF192" s="156">
        <f t="shared" ref="BF192:BF224" si="25">IF(N192="znížená",J192,0)</f>
        <v>1061.6199999999999</v>
      </c>
      <c r="BG192" s="156">
        <f t="shared" ref="BG192:BG224" si="26">IF(N192="zákl. prenesená",J192,0)</f>
        <v>0</v>
      </c>
      <c r="BH192" s="156">
        <f t="shared" ref="BH192:BH224" si="27">IF(N192="zníž. prenesená",J192,0)</f>
        <v>0</v>
      </c>
      <c r="BI192" s="156">
        <f t="shared" ref="BI192:BI224" si="28">IF(N192="nulová",J192,0)</f>
        <v>0</v>
      </c>
      <c r="BJ192" s="14" t="s">
        <v>76</v>
      </c>
      <c r="BK192" s="156">
        <f t="shared" ref="BK192:BK224" si="29">ROUND(I192*H192,2)</f>
        <v>1061.6199999999999</v>
      </c>
      <c r="BL192" s="14" t="s">
        <v>82</v>
      </c>
      <c r="BM192" s="155" t="s">
        <v>284</v>
      </c>
    </row>
    <row r="193" spans="1:65" s="2" customFormat="1" ht="16.5" customHeight="1">
      <c r="A193" s="26"/>
      <c r="B193" s="143"/>
      <c r="C193" s="144" t="s">
        <v>215</v>
      </c>
      <c r="D193" s="144" t="s">
        <v>142</v>
      </c>
      <c r="E193" s="145" t="s">
        <v>285</v>
      </c>
      <c r="F193" s="146" t="s">
        <v>286</v>
      </c>
      <c r="G193" s="147" t="s">
        <v>148</v>
      </c>
      <c r="H193" s="148">
        <v>2.9780000000000002</v>
      </c>
      <c r="I193" s="149">
        <v>276.95999999999998</v>
      </c>
      <c r="J193" s="149">
        <f t="shared" si="20"/>
        <v>824.79</v>
      </c>
      <c r="K193" s="150"/>
      <c r="L193" s="27"/>
      <c r="M193" s="151" t="s">
        <v>1</v>
      </c>
      <c r="N193" s="152" t="s">
        <v>34</v>
      </c>
      <c r="O193" s="153">
        <v>0</v>
      </c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82</v>
      </c>
      <c r="AT193" s="155" t="s">
        <v>142</v>
      </c>
      <c r="AU193" s="155" t="s">
        <v>76</v>
      </c>
      <c r="AY193" s="14" t="s">
        <v>140</v>
      </c>
      <c r="BE193" s="156">
        <f t="shared" si="24"/>
        <v>0</v>
      </c>
      <c r="BF193" s="156">
        <f t="shared" si="25"/>
        <v>824.79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76</v>
      </c>
      <c r="BK193" s="156">
        <f t="shared" si="29"/>
        <v>824.79</v>
      </c>
      <c r="BL193" s="14" t="s">
        <v>82</v>
      </c>
      <c r="BM193" s="155" t="s">
        <v>287</v>
      </c>
    </row>
    <row r="194" spans="1:65" s="2" customFormat="1" ht="33" customHeight="1">
      <c r="A194" s="26"/>
      <c r="B194" s="143"/>
      <c r="C194" s="144" t="s">
        <v>288</v>
      </c>
      <c r="D194" s="144" t="s">
        <v>142</v>
      </c>
      <c r="E194" s="145" t="s">
        <v>289</v>
      </c>
      <c r="F194" s="146" t="s">
        <v>290</v>
      </c>
      <c r="G194" s="147" t="s">
        <v>148</v>
      </c>
      <c r="H194" s="148">
        <v>1.008</v>
      </c>
      <c r="I194" s="149">
        <v>174.2</v>
      </c>
      <c r="J194" s="149">
        <f t="shared" si="20"/>
        <v>175.59</v>
      </c>
      <c r="K194" s="150"/>
      <c r="L194" s="27"/>
      <c r="M194" s="151" t="s">
        <v>1</v>
      </c>
      <c r="N194" s="152" t="s">
        <v>34</v>
      </c>
      <c r="O194" s="153">
        <v>0</v>
      </c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82</v>
      </c>
      <c r="AT194" s="155" t="s">
        <v>142</v>
      </c>
      <c r="AU194" s="155" t="s">
        <v>76</v>
      </c>
      <c r="AY194" s="14" t="s">
        <v>140</v>
      </c>
      <c r="BE194" s="156">
        <f t="shared" si="24"/>
        <v>0</v>
      </c>
      <c r="BF194" s="156">
        <f t="shared" si="25"/>
        <v>175.59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76</v>
      </c>
      <c r="BK194" s="156">
        <f t="shared" si="29"/>
        <v>175.59</v>
      </c>
      <c r="BL194" s="14" t="s">
        <v>82</v>
      </c>
      <c r="BM194" s="155" t="s">
        <v>291</v>
      </c>
    </row>
    <row r="195" spans="1:65" s="2" customFormat="1" ht="16.5" customHeight="1">
      <c r="A195" s="26"/>
      <c r="B195" s="143"/>
      <c r="C195" s="144" t="s">
        <v>219</v>
      </c>
      <c r="D195" s="144" t="s">
        <v>142</v>
      </c>
      <c r="E195" s="145" t="s">
        <v>292</v>
      </c>
      <c r="F195" s="146" t="s">
        <v>293</v>
      </c>
      <c r="G195" s="147" t="s">
        <v>145</v>
      </c>
      <c r="H195" s="148">
        <v>59.042999999999999</v>
      </c>
      <c r="I195" s="149">
        <v>9.69</v>
      </c>
      <c r="J195" s="149">
        <f t="shared" si="20"/>
        <v>572.13</v>
      </c>
      <c r="K195" s="150"/>
      <c r="L195" s="27"/>
      <c r="M195" s="151" t="s">
        <v>1</v>
      </c>
      <c r="N195" s="152" t="s">
        <v>34</v>
      </c>
      <c r="O195" s="153">
        <v>0</v>
      </c>
      <c r="P195" s="153">
        <f t="shared" si="21"/>
        <v>0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82</v>
      </c>
      <c r="AT195" s="155" t="s">
        <v>142</v>
      </c>
      <c r="AU195" s="155" t="s">
        <v>76</v>
      </c>
      <c r="AY195" s="14" t="s">
        <v>140</v>
      </c>
      <c r="BE195" s="156">
        <f t="shared" si="24"/>
        <v>0</v>
      </c>
      <c r="BF195" s="156">
        <f t="shared" si="25"/>
        <v>572.13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76</v>
      </c>
      <c r="BK195" s="156">
        <f t="shared" si="29"/>
        <v>572.13</v>
      </c>
      <c r="BL195" s="14" t="s">
        <v>82</v>
      </c>
      <c r="BM195" s="155" t="s">
        <v>294</v>
      </c>
    </row>
    <row r="196" spans="1:65" s="2" customFormat="1" ht="16.5" customHeight="1">
      <c r="A196" s="26"/>
      <c r="B196" s="143"/>
      <c r="C196" s="144" t="s">
        <v>295</v>
      </c>
      <c r="D196" s="144" t="s">
        <v>142</v>
      </c>
      <c r="E196" s="145" t="s">
        <v>296</v>
      </c>
      <c r="F196" s="146" t="s">
        <v>297</v>
      </c>
      <c r="G196" s="147" t="s">
        <v>145</v>
      </c>
      <c r="H196" s="148">
        <v>2.7</v>
      </c>
      <c r="I196" s="149">
        <v>7.31</v>
      </c>
      <c r="J196" s="149">
        <f t="shared" si="20"/>
        <v>19.739999999999998</v>
      </c>
      <c r="K196" s="150"/>
      <c r="L196" s="27"/>
      <c r="M196" s="151" t="s">
        <v>1</v>
      </c>
      <c r="N196" s="152" t="s">
        <v>34</v>
      </c>
      <c r="O196" s="153">
        <v>0</v>
      </c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82</v>
      </c>
      <c r="AT196" s="155" t="s">
        <v>142</v>
      </c>
      <c r="AU196" s="155" t="s">
        <v>76</v>
      </c>
      <c r="AY196" s="14" t="s">
        <v>140</v>
      </c>
      <c r="BE196" s="156">
        <f t="shared" si="24"/>
        <v>0</v>
      </c>
      <c r="BF196" s="156">
        <f t="shared" si="25"/>
        <v>19.739999999999998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76</v>
      </c>
      <c r="BK196" s="156">
        <f t="shared" si="29"/>
        <v>19.739999999999998</v>
      </c>
      <c r="BL196" s="14" t="s">
        <v>82</v>
      </c>
      <c r="BM196" s="155" t="s">
        <v>298</v>
      </c>
    </row>
    <row r="197" spans="1:65" s="2" customFormat="1" ht="24.15" customHeight="1">
      <c r="A197" s="26"/>
      <c r="B197" s="143"/>
      <c r="C197" s="144" t="s">
        <v>222</v>
      </c>
      <c r="D197" s="144" t="s">
        <v>142</v>
      </c>
      <c r="E197" s="145" t="s">
        <v>299</v>
      </c>
      <c r="F197" s="146" t="s">
        <v>300</v>
      </c>
      <c r="G197" s="147" t="s">
        <v>187</v>
      </c>
      <c r="H197" s="148">
        <v>14</v>
      </c>
      <c r="I197" s="149">
        <v>0.84</v>
      </c>
      <c r="J197" s="149">
        <f t="shared" si="20"/>
        <v>11.76</v>
      </c>
      <c r="K197" s="150"/>
      <c r="L197" s="27"/>
      <c r="M197" s="151" t="s">
        <v>1</v>
      </c>
      <c r="N197" s="152" t="s">
        <v>34</v>
      </c>
      <c r="O197" s="153">
        <v>0</v>
      </c>
      <c r="P197" s="153">
        <f t="shared" si="21"/>
        <v>0</v>
      </c>
      <c r="Q197" s="153">
        <v>0</v>
      </c>
      <c r="R197" s="153">
        <f t="shared" si="22"/>
        <v>0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82</v>
      </c>
      <c r="AT197" s="155" t="s">
        <v>142</v>
      </c>
      <c r="AU197" s="155" t="s">
        <v>76</v>
      </c>
      <c r="AY197" s="14" t="s">
        <v>140</v>
      </c>
      <c r="BE197" s="156">
        <f t="shared" si="24"/>
        <v>0</v>
      </c>
      <c r="BF197" s="156">
        <f t="shared" si="25"/>
        <v>11.76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76</v>
      </c>
      <c r="BK197" s="156">
        <f t="shared" si="29"/>
        <v>11.76</v>
      </c>
      <c r="BL197" s="14" t="s">
        <v>82</v>
      </c>
      <c r="BM197" s="155" t="s">
        <v>301</v>
      </c>
    </row>
    <row r="198" spans="1:65" s="2" customFormat="1" ht="21.75" customHeight="1">
      <c r="A198" s="26"/>
      <c r="B198" s="143"/>
      <c r="C198" s="144" t="s">
        <v>302</v>
      </c>
      <c r="D198" s="144" t="s">
        <v>142</v>
      </c>
      <c r="E198" s="145" t="s">
        <v>303</v>
      </c>
      <c r="F198" s="146" t="s">
        <v>304</v>
      </c>
      <c r="G198" s="147" t="s">
        <v>187</v>
      </c>
      <c r="H198" s="148">
        <v>3</v>
      </c>
      <c r="I198" s="149">
        <v>47.28</v>
      </c>
      <c r="J198" s="149">
        <f t="shared" si="20"/>
        <v>141.84</v>
      </c>
      <c r="K198" s="150"/>
      <c r="L198" s="27"/>
      <c r="M198" s="151" t="s">
        <v>1</v>
      </c>
      <c r="N198" s="152" t="s">
        <v>34</v>
      </c>
      <c r="O198" s="153">
        <v>0</v>
      </c>
      <c r="P198" s="153">
        <f t="shared" si="21"/>
        <v>0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82</v>
      </c>
      <c r="AT198" s="155" t="s">
        <v>142</v>
      </c>
      <c r="AU198" s="155" t="s">
        <v>76</v>
      </c>
      <c r="AY198" s="14" t="s">
        <v>140</v>
      </c>
      <c r="BE198" s="156">
        <f t="shared" si="24"/>
        <v>0</v>
      </c>
      <c r="BF198" s="156">
        <f t="shared" si="25"/>
        <v>141.84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76</v>
      </c>
      <c r="BK198" s="156">
        <f t="shared" si="29"/>
        <v>141.84</v>
      </c>
      <c r="BL198" s="14" t="s">
        <v>82</v>
      </c>
      <c r="BM198" s="155" t="s">
        <v>305</v>
      </c>
    </row>
    <row r="199" spans="1:65" s="2" customFormat="1" ht="21.75" customHeight="1">
      <c r="A199" s="26"/>
      <c r="B199" s="143"/>
      <c r="C199" s="144" t="s">
        <v>226</v>
      </c>
      <c r="D199" s="144" t="s">
        <v>142</v>
      </c>
      <c r="E199" s="145" t="s">
        <v>306</v>
      </c>
      <c r="F199" s="146" t="s">
        <v>307</v>
      </c>
      <c r="G199" s="147" t="s">
        <v>187</v>
      </c>
      <c r="H199" s="148">
        <v>8</v>
      </c>
      <c r="I199" s="149">
        <v>47.28</v>
      </c>
      <c r="J199" s="149">
        <f t="shared" si="20"/>
        <v>378.24</v>
      </c>
      <c r="K199" s="150"/>
      <c r="L199" s="27"/>
      <c r="M199" s="151" t="s">
        <v>1</v>
      </c>
      <c r="N199" s="152" t="s">
        <v>34</v>
      </c>
      <c r="O199" s="153">
        <v>0</v>
      </c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82</v>
      </c>
      <c r="AT199" s="155" t="s">
        <v>142</v>
      </c>
      <c r="AU199" s="155" t="s">
        <v>76</v>
      </c>
      <c r="AY199" s="14" t="s">
        <v>140</v>
      </c>
      <c r="BE199" s="156">
        <f t="shared" si="24"/>
        <v>0</v>
      </c>
      <c r="BF199" s="156">
        <f t="shared" si="25"/>
        <v>378.24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76</v>
      </c>
      <c r="BK199" s="156">
        <f t="shared" si="29"/>
        <v>378.24</v>
      </c>
      <c r="BL199" s="14" t="s">
        <v>82</v>
      </c>
      <c r="BM199" s="155" t="s">
        <v>308</v>
      </c>
    </row>
    <row r="200" spans="1:65" s="2" customFormat="1" ht="21.75" customHeight="1">
      <c r="A200" s="26"/>
      <c r="B200" s="143"/>
      <c r="C200" s="144" t="s">
        <v>309</v>
      </c>
      <c r="D200" s="144" t="s">
        <v>142</v>
      </c>
      <c r="E200" s="145" t="s">
        <v>310</v>
      </c>
      <c r="F200" s="146" t="s">
        <v>311</v>
      </c>
      <c r="G200" s="147" t="s">
        <v>187</v>
      </c>
      <c r="H200" s="148">
        <v>3</v>
      </c>
      <c r="I200" s="149">
        <v>47.28</v>
      </c>
      <c r="J200" s="149">
        <f t="shared" si="20"/>
        <v>141.84</v>
      </c>
      <c r="K200" s="150"/>
      <c r="L200" s="27"/>
      <c r="M200" s="151" t="s">
        <v>1</v>
      </c>
      <c r="N200" s="152" t="s">
        <v>34</v>
      </c>
      <c r="O200" s="153">
        <v>0</v>
      </c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82</v>
      </c>
      <c r="AT200" s="155" t="s">
        <v>142</v>
      </c>
      <c r="AU200" s="155" t="s">
        <v>76</v>
      </c>
      <c r="AY200" s="14" t="s">
        <v>140</v>
      </c>
      <c r="BE200" s="156">
        <f t="shared" si="24"/>
        <v>0</v>
      </c>
      <c r="BF200" s="156">
        <f t="shared" si="25"/>
        <v>141.84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76</v>
      </c>
      <c r="BK200" s="156">
        <f t="shared" si="29"/>
        <v>141.84</v>
      </c>
      <c r="BL200" s="14" t="s">
        <v>82</v>
      </c>
      <c r="BM200" s="155" t="s">
        <v>312</v>
      </c>
    </row>
    <row r="201" spans="1:65" s="2" customFormat="1" ht="24.15" customHeight="1">
      <c r="A201" s="26"/>
      <c r="B201" s="143"/>
      <c r="C201" s="144" t="s">
        <v>229</v>
      </c>
      <c r="D201" s="144" t="s">
        <v>142</v>
      </c>
      <c r="E201" s="145" t="s">
        <v>313</v>
      </c>
      <c r="F201" s="146" t="s">
        <v>314</v>
      </c>
      <c r="G201" s="147" t="s">
        <v>187</v>
      </c>
      <c r="H201" s="148">
        <v>1</v>
      </c>
      <c r="I201" s="149">
        <v>1.52</v>
      </c>
      <c r="J201" s="149">
        <f t="shared" si="20"/>
        <v>1.52</v>
      </c>
      <c r="K201" s="150"/>
      <c r="L201" s="27"/>
      <c r="M201" s="151" t="s">
        <v>1</v>
      </c>
      <c r="N201" s="152" t="s">
        <v>34</v>
      </c>
      <c r="O201" s="153">
        <v>0</v>
      </c>
      <c r="P201" s="153">
        <f t="shared" si="21"/>
        <v>0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82</v>
      </c>
      <c r="AT201" s="155" t="s">
        <v>142</v>
      </c>
      <c r="AU201" s="155" t="s">
        <v>76</v>
      </c>
      <c r="AY201" s="14" t="s">
        <v>140</v>
      </c>
      <c r="BE201" s="156">
        <f t="shared" si="24"/>
        <v>0</v>
      </c>
      <c r="BF201" s="156">
        <f t="shared" si="25"/>
        <v>1.52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76</v>
      </c>
      <c r="BK201" s="156">
        <f t="shared" si="29"/>
        <v>1.52</v>
      </c>
      <c r="BL201" s="14" t="s">
        <v>82</v>
      </c>
      <c r="BM201" s="155" t="s">
        <v>315</v>
      </c>
    </row>
    <row r="202" spans="1:65" s="2" customFormat="1" ht="21.75" customHeight="1">
      <c r="A202" s="26"/>
      <c r="B202" s="143"/>
      <c r="C202" s="144" t="s">
        <v>316</v>
      </c>
      <c r="D202" s="144" t="s">
        <v>142</v>
      </c>
      <c r="E202" s="145" t="s">
        <v>317</v>
      </c>
      <c r="F202" s="146" t="s">
        <v>318</v>
      </c>
      <c r="G202" s="147" t="s">
        <v>187</v>
      </c>
      <c r="H202" s="148">
        <v>1</v>
      </c>
      <c r="I202" s="149">
        <v>57.18</v>
      </c>
      <c r="J202" s="149">
        <f t="shared" si="20"/>
        <v>57.18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 t="shared" si="21"/>
        <v>0</v>
      </c>
      <c r="Q202" s="153">
        <v>0</v>
      </c>
      <c r="R202" s="153">
        <f t="shared" si="22"/>
        <v>0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82</v>
      </c>
      <c r="AT202" s="155" t="s">
        <v>142</v>
      </c>
      <c r="AU202" s="155" t="s">
        <v>76</v>
      </c>
      <c r="AY202" s="14" t="s">
        <v>140</v>
      </c>
      <c r="BE202" s="156">
        <f t="shared" si="24"/>
        <v>0</v>
      </c>
      <c r="BF202" s="156">
        <f t="shared" si="25"/>
        <v>57.18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76</v>
      </c>
      <c r="BK202" s="156">
        <f t="shared" si="29"/>
        <v>57.18</v>
      </c>
      <c r="BL202" s="14" t="s">
        <v>82</v>
      </c>
      <c r="BM202" s="155" t="s">
        <v>319</v>
      </c>
    </row>
    <row r="203" spans="1:65" s="2" customFormat="1" ht="24.15" customHeight="1">
      <c r="A203" s="26"/>
      <c r="B203" s="143"/>
      <c r="C203" s="144" t="s">
        <v>233</v>
      </c>
      <c r="D203" s="144" t="s">
        <v>142</v>
      </c>
      <c r="E203" s="145" t="s">
        <v>320</v>
      </c>
      <c r="F203" s="146" t="s">
        <v>321</v>
      </c>
      <c r="G203" s="147" t="s">
        <v>145</v>
      </c>
      <c r="H203" s="148">
        <v>8.0449999999999999</v>
      </c>
      <c r="I203" s="149">
        <v>15.86</v>
      </c>
      <c r="J203" s="149">
        <f t="shared" si="20"/>
        <v>127.59</v>
      </c>
      <c r="K203" s="150"/>
      <c r="L203" s="27"/>
      <c r="M203" s="151" t="s">
        <v>1</v>
      </c>
      <c r="N203" s="152" t="s">
        <v>34</v>
      </c>
      <c r="O203" s="153">
        <v>0</v>
      </c>
      <c r="P203" s="153">
        <f t="shared" si="21"/>
        <v>0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82</v>
      </c>
      <c r="AT203" s="155" t="s">
        <v>142</v>
      </c>
      <c r="AU203" s="155" t="s">
        <v>76</v>
      </c>
      <c r="AY203" s="14" t="s">
        <v>140</v>
      </c>
      <c r="BE203" s="156">
        <f t="shared" si="24"/>
        <v>0</v>
      </c>
      <c r="BF203" s="156">
        <f t="shared" si="25"/>
        <v>127.59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76</v>
      </c>
      <c r="BK203" s="156">
        <f t="shared" si="29"/>
        <v>127.59</v>
      </c>
      <c r="BL203" s="14" t="s">
        <v>82</v>
      </c>
      <c r="BM203" s="155" t="s">
        <v>322</v>
      </c>
    </row>
    <row r="204" spans="1:65" s="2" customFormat="1" ht="37.950000000000003" customHeight="1">
      <c r="A204" s="26"/>
      <c r="B204" s="143"/>
      <c r="C204" s="144" t="s">
        <v>323</v>
      </c>
      <c r="D204" s="144" t="s">
        <v>142</v>
      </c>
      <c r="E204" s="145" t="s">
        <v>324</v>
      </c>
      <c r="F204" s="146" t="s">
        <v>325</v>
      </c>
      <c r="G204" s="147" t="s">
        <v>145</v>
      </c>
      <c r="H204" s="148">
        <v>119.952</v>
      </c>
      <c r="I204" s="149">
        <v>3.6</v>
      </c>
      <c r="J204" s="149">
        <f t="shared" si="20"/>
        <v>431.83</v>
      </c>
      <c r="K204" s="150"/>
      <c r="L204" s="27"/>
      <c r="M204" s="151" t="s">
        <v>1</v>
      </c>
      <c r="N204" s="152" t="s">
        <v>34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82</v>
      </c>
      <c r="AT204" s="155" t="s">
        <v>142</v>
      </c>
      <c r="AU204" s="155" t="s">
        <v>76</v>
      </c>
      <c r="AY204" s="14" t="s">
        <v>140</v>
      </c>
      <c r="BE204" s="156">
        <f t="shared" si="24"/>
        <v>0</v>
      </c>
      <c r="BF204" s="156">
        <f t="shared" si="25"/>
        <v>431.83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76</v>
      </c>
      <c r="BK204" s="156">
        <f t="shared" si="29"/>
        <v>431.83</v>
      </c>
      <c r="BL204" s="14" t="s">
        <v>82</v>
      </c>
      <c r="BM204" s="155" t="s">
        <v>326</v>
      </c>
    </row>
    <row r="205" spans="1:65" s="2" customFormat="1" ht="44.25" customHeight="1">
      <c r="A205" s="26"/>
      <c r="B205" s="143"/>
      <c r="C205" s="144" t="s">
        <v>236</v>
      </c>
      <c r="D205" s="144" t="s">
        <v>142</v>
      </c>
      <c r="E205" s="145" t="s">
        <v>327</v>
      </c>
      <c r="F205" s="146" t="s">
        <v>328</v>
      </c>
      <c r="G205" s="147" t="s">
        <v>148</v>
      </c>
      <c r="H205" s="148">
        <v>5.0330000000000004</v>
      </c>
      <c r="I205" s="149">
        <v>31.98</v>
      </c>
      <c r="J205" s="149">
        <f t="shared" si="20"/>
        <v>160.96</v>
      </c>
      <c r="K205" s="150"/>
      <c r="L205" s="27"/>
      <c r="M205" s="151" t="s">
        <v>1</v>
      </c>
      <c r="N205" s="152" t="s">
        <v>34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82</v>
      </c>
      <c r="AT205" s="155" t="s">
        <v>142</v>
      </c>
      <c r="AU205" s="155" t="s">
        <v>76</v>
      </c>
      <c r="AY205" s="14" t="s">
        <v>140</v>
      </c>
      <c r="BE205" s="156">
        <f t="shared" si="24"/>
        <v>0</v>
      </c>
      <c r="BF205" s="156">
        <f t="shared" si="25"/>
        <v>160.96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76</v>
      </c>
      <c r="BK205" s="156">
        <f t="shared" si="29"/>
        <v>160.96</v>
      </c>
      <c r="BL205" s="14" t="s">
        <v>82</v>
      </c>
      <c r="BM205" s="155" t="s">
        <v>329</v>
      </c>
    </row>
    <row r="206" spans="1:65" s="2" customFormat="1" ht="33" customHeight="1">
      <c r="A206" s="26"/>
      <c r="B206" s="143"/>
      <c r="C206" s="144" t="s">
        <v>330</v>
      </c>
      <c r="D206" s="144" t="s">
        <v>142</v>
      </c>
      <c r="E206" s="145" t="s">
        <v>331</v>
      </c>
      <c r="F206" s="146" t="s">
        <v>332</v>
      </c>
      <c r="G206" s="147" t="s">
        <v>145</v>
      </c>
      <c r="H206" s="148">
        <v>588.12</v>
      </c>
      <c r="I206" s="149">
        <v>3.63</v>
      </c>
      <c r="J206" s="149">
        <f t="shared" si="20"/>
        <v>2134.88</v>
      </c>
      <c r="K206" s="150"/>
      <c r="L206" s="27"/>
      <c r="M206" s="151" t="s">
        <v>1</v>
      </c>
      <c r="N206" s="152" t="s">
        <v>34</v>
      </c>
      <c r="O206" s="153">
        <v>0</v>
      </c>
      <c r="P206" s="153">
        <f t="shared" si="21"/>
        <v>0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82</v>
      </c>
      <c r="AT206" s="155" t="s">
        <v>142</v>
      </c>
      <c r="AU206" s="155" t="s">
        <v>76</v>
      </c>
      <c r="AY206" s="14" t="s">
        <v>140</v>
      </c>
      <c r="BE206" s="156">
        <f t="shared" si="24"/>
        <v>0</v>
      </c>
      <c r="BF206" s="156">
        <f t="shared" si="25"/>
        <v>2134.88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76</v>
      </c>
      <c r="BK206" s="156">
        <f t="shared" si="29"/>
        <v>2134.88</v>
      </c>
      <c r="BL206" s="14" t="s">
        <v>82</v>
      </c>
      <c r="BM206" s="155" t="s">
        <v>333</v>
      </c>
    </row>
    <row r="207" spans="1:65" s="2" customFormat="1" ht="37.950000000000003" customHeight="1">
      <c r="A207" s="26"/>
      <c r="B207" s="143"/>
      <c r="C207" s="144" t="s">
        <v>240</v>
      </c>
      <c r="D207" s="144" t="s">
        <v>142</v>
      </c>
      <c r="E207" s="145" t="s">
        <v>334</v>
      </c>
      <c r="F207" s="146" t="s">
        <v>335</v>
      </c>
      <c r="G207" s="147" t="s">
        <v>145</v>
      </c>
      <c r="H207" s="148">
        <v>67.138000000000005</v>
      </c>
      <c r="I207" s="149">
        <v>4.83</v>
      </c>
      <c r="J207" s="149">
        <f t="shared" si="20"/>
        <v>324.27999999999997</v>
      </c>
      <c r="K207" s="150"/>
      <c r="L207" s="27"/>
      <c r="M207" s="151" t="s">
        <v>1</v>
      </c>
      <c r="N207" s="152" t="s">
        <v>34</v>
      </c>
      <c r="O207" s="153">
        <v>0</v>
      </c>
      <c r="P207" s="153">
        <f t="shared" si="21"/>
        <v>0</v>
      </c>
      <c r="Q207" s="153">
        <v>0</v>
      </c>
      <c r="R207" s="153">
        <f t="shared" si="22"/>
        <v>0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82</v>
      </c>
      <c r="AT207" s="155" t="s">
        <v>142</v>
      </c>
      <c r="AU207" s="155" t="s">
        <v>76</v>
      </c>
      <c r="AY207" s="14" t="s">
        <v>140</v>
      </c>
      <c r="BE207" s="156">
        <f t="shared" si="24"/>
        <v>0</v>
      </c>
      <c r="BF207" s="156">
        <f t="shared" si="25"/>
        <v>324.27999999999997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76</v>
      </c>
      <c r="BK207" s="156">
        <f t="shared" si="29"/>
        <v>324.27999999999997</v>
      </c>
      <c r="BL207" s="14" t="s">
        <v>82</v>
      </c>
      <c r="BM207" s="155" t="s">
        <v>336</v>
      </c>
    </row>
    <row r="208" spans="1:65" s="2" customFormat="1" ht="37.950000000000003" customHeight="1">
      <c r="A208" s="26"/>
      <c r="B208" s="143"/>
      <c r="C208" s="144" t="s">
        <v>337</v>
      </c>
      <c r="D208" s="144" t="s">
        <v>142</v>
      </c>
      <c r="E208" s="145" t="s">
        <v>338</v>
      </c>
      <c r="F208" s="146" t="s">
        <v>339</v>
      </c>
      <c r="G208" s="147" t="s">
        <v>145</v>
      </c>
      <c r="H208" s="148">
        <v>198.66499999999999</v>
      </c>
      <c r="I208" s="149">
        <v>2.79</v>
      </c>
      <c r="J208" s="149">
        <f t="shared" si="20"/>
        <v>554.28</v>
      </c>
      <c r="K208" s="150"/>
      <c r="L208" s="27"/>
      <c r="M208" s="151" t="s">
        <v>1</v>
      </c>
      <c r="N208" s="152" t="s">
        <v>34</v>
      </c>
      <c r="O208" s="153">
        <v>0</v>
      </c>
      <c r="P208" s="153">
        <f t="shared" si="21"/>
        <v>0</v>
      </c>
      <c r="Q208" s="153">
        <v>0</v>
      </c>
      <c r="R208" s="153">
        <f t="shared" si="22"/>
        <v>0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82</v>
      </c>
      <c r="AT208" s="155" t="s">
        <v>142</v>
      </c>
      <c r="AU208" s="155" t="s">
        <v>76</v>
      </c>
      <c r="AY208" s="14" t="s">
        <v>140</v>
      </c>
      <c r="BE208" s="156">
        <f t="shared" si="24"/>
        <v>0</v>
      </c>
      <c r="BF208" s="156">
        <f t="shared" si="25"/>
        <v>554.28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76</v>
      </c>
      <c r="BK208" s="156">
        <f t="shared" si="29"/>
        <v>554.28</v>
      </c>
      <c r="BL208" s="14" t="s">
        <v>82</v>
      </c>
      <c r="BM208" s="155" t="s">
        <v>340</v>
      </c>
    </row>
    <row r="209" spans="1:65" s="2" customFormat="1" ht="33" customHeight="1">
      <c r="A209" s="26"/>
      <c r="B209" s="143"/>
      <c r="C209" s="144" t="s">
        <v>243</v>
      </c>
      <c r="D209" s="144" t="s">
        <v>142</v>
      </c>
      <c r="E209" s="145" t="s">
        <v>341</v>
      </c>
      <c r="F209" s="146" t="s">
        <v>342</v>
      </c>
      <c r="G209" s="147" t="s">
        <v>145</v>
      </c>
      <c r="H209" s="148">
        <v>3.94</v>
      </c>
      <c r="I209" s="149">
        <v>4.6100000000000003</v>
      </c>
      <c r="J209" s="149">
        <f t="shared" si="20"/>
        <v>18.16</v>
      </c>
      <c r="K209" s="150"/>
      <c r="L209" s="27"/>
      <c r="M209" s="151" t="s">
        <v>1</v>
      </c>
      <c r="N209" s="152" t="s">
        <v>34</v>
      </c>
      <c r="O209" s="153">
        <v>0</v>
      </c>
      <c r="P209" s="153">
        <f t="shared" si="21"/>
        <v>0</v>
      </c>
      <c r="Q209" s="153">
        <v>0</v>
      </c>
      <c r="R209" s="153">
        <f t="shared" si="22"/>
        <v>0</v>
      </c>
      <c r="S209" s="153">
        <v>0</v>
      </c>
      <c r="T209" s="154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82</v>
      </c>
      <c r="AT209" s="155" t="s">
        <v>142</v>
      </c>
      <c r="AU209" s="155" t="s">
        <v>76</v>
      </c>
      <c r="AY209" s="14" t="s">
        <v>140</v>
      </c>
      <c r="BE209" s="156">
        <f t="shared" si="24"/>
        <v>0</v>
      </c>
      <c r="BF209" s="156">
        <f t="shared" si="25"/>
        <v>18.16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76</v>
      </c>
      <c r="BK209" s="156">
        <f t="shared" si="29"/>
        <v>18.16</v>
      </c>
      <c r="BL209" s="14" t="s">
        <v>82</v>
      </c>
      <c r="BM209" s="155" t="s">
        <v>343</v>
      </c>
    </row>
    <row r="210" spans="1:65" s="2" customFormat="1" ht="24.15" customHeight="1">
      <c r="A210" s="26"/>
      <c r="B210" s="143"/>
      <c r="C210" s="144" t="s">
        <v>344</v>
      </c>
      <c r="D210" s="144" t="s">
        <v>142</v>
      </c>
      <c r="E210" s="145" t="s">
        <v>345</v>
      </c>
      <c r="F210" s="146" t="s">
        <v>346</v>
      </c>
      <c r="G210" s="147" t="s">
        <v>145</v>
      </c>
      <c r="H210" s="148">
        <v>786.79</v>
      </c>
      <c r="I210" s="149">
        <v>3.1</v>
      </c>
      <c r="J210" s="149">
        <f t="shared" si="20"/>
        <v>2439.0500000000002</v>
      </c>
      <c r="K210" s="150"/>
      <c r="L210" s="27"/>
      <c r="M210" s="151" t="s">
        <v>1</v>
      </c>
      <c r="N210" s="152" t="s">
        <v>34</v>
      </c>
      <c r="O210" s="153">
        <v>0</v>
      </c>
      <c r="P210" s="153">
        <f t="shared" si="21"/>
        <v>0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82</v>
      </c>
      <c r="AT210" s="155" t="s">
        <v>142</v>
      </c>
      <c r="AU210" s="155" t="s">
        <v>76</v>
      </c>
      <c r="AY210" s="14" t="s">
        <v>140</v>
      </c>
      <c r="BE210" s="156">
        <f t="shared" si="24"/>
        <v>0</v>
      </c>
      <c r="BF210" s="156">
        <f t="shared" si="25"/>
        <v>2439.0500000000002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76</v>
      </c>
      <c r="BK210" s="156">
        <f t="shared" si="29"/>
        <v>2439.0500000000002</v>
      </c>
      <c r="BL210" s="14" t="s">
        <v>82</v>
      </c>
      <c r="BM210" s="155" t="s">
        <v>347</v>
      </c>
    </row>
    <row r="211" spans="1:65" s="2" customFormat="1" ht="21.75" customHeight="1">
      <c r="A211" s="26"/>
      <c r="B211" s="143"/>
      <c r="C211" s="144" t="s">
        <v>247</v>
      </c>
      <c r="D211" s="144" t="s">
        <v>142</v>
      </c>
      <c r="E211" s="145" t="s">
        <v>348</v>
      </c>
      <c r="F211" s="146" t="s">
        <v>349</v>
      </c>
      <c r="G211" s="147" t="s">
        <v>264</v>
      </c>
      <c r="H211" s="148">
        <v>12.625</v>
      </c>
      <c r="I211" s="149">
        <v>3.36</v>
      </c>
      <c r="J211" s="149">
        <f t="shared" si="20"/>
        <v>42.42</v>
      </c>
      <c r="K211" s="150"/>
      <c r="L211" s="27"/>
      <c r="M211" s="151" t="s">
        <v>1</v>
      </c>
      <c r="N211" s="152" t="s">
        <v>34</v>
      </c>
      <c r="O211" s="153">
        <v>0</v>
      </c>
      <c r="P211" s="153">
        <f t="shared" si="21"/>
        <v>0</v>
      </c>
      <c r="Q211" s="153">
        <v>0</v>
      </c>
      <c r="R211" s="153">
        <f t="shared" si="22"/>
        <v>0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82</v>
      </c>
      <c r="AT211" s="155" t="s">
        <v>142</v>
      </c>
      <c r="AU211" s="155" t="s">
        <v>76</v>
      </c>
      <c r="AY211" s="14" t="s">
        <v>140</v>
      </c>
      <c r="BE211" s="156">
        <f t="shared" si="24"/>
        <v>0</v>
      </c>
      <c r="BF211" s="156">
        <f t="shared" si="25"/>
        <v>42.42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76</v>
      </c>
      <c r="BK211" s="156">
        <f t="shared" si="29"/>
        <v>42.42</v>
      </c>
      <c r="BL211" s="14" t="s">
        <v>82</v>
      </c>
      <c r="BM211" s="155" t="s">
        <v>350</v>
      </c>
    </row>
    <row r="212" spans="1:65" s="2" customFormat="1" ht="24.15" customHeight="1">
      <c r="A212" s="26"/>
      <c r="B212" s="143"/>
      <c r="C212" s="144" t="s">
        <v>351</v>
      </c>
      <c r="D212" s="144" t="s">
        <v>142</v>
      </c>
      <c r="E212" s="145" t="s">
        <v>352</v>
      </c>
      <c r="F212" s="146" t="s">
        <v>353</v>
      </c>
      <c r="G212" s="147" t="s">
        <v>145</v>
      </c>
      <c r="H212" s="148">
        <v>15.074999999999999</v>
      </c>
      <c r="I212" s="149">
        <v>0.63</v>
      </c>
      <c r="J212" s="149">
        <f t="shared" si="20"/>
        <v>9.5</v>
      </c>
      <c r="K212" s="150"/>
      <c r="L212" s="27"/>
      <c r="M212" s="151" t="s">
        <v>1</v>
      </c>
      <c r="N212" s="152" t="s">
        <v>34</v>
      </c>
      <c r="O212" s="153">
        <v>0</v>
      </c>
      <c r="P212" s="153">
        <f t="shared" si="21"/>
        <v>0</v>
      </c>
      <c r="Q212" s="153">
        <v>0</v>
      </c>
      <c r="R212" s="153">
        <f t="shared" si="22"/>
        <v>0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82</v>
      </c>
      <c r="AT212" s="155" t="s">
        <v>142</v>
      </c>
      <c r="AU212" s="155" t="s">
        <v>76</v>
      </c>
      <c r="AY212" s="14" t="s">
        <v>140</v>
      </c>
      <c r="BE212" s="156">
        <f t="shared" si="24"/>
        <v>0</v>
      </c>
      <c r="BF212" s="156">
        <f t="shared" si="25"/>
        <v>9.5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76</v>
      </c>
      <c r="BK212" s="156">
        <f t="shared" si="29"/>
        <v>9.5</v>
      </c>
      <c r="BL212" s="14" t="s">
        <v>82</v>
      </c>
      <c r="BM212" s="155" t="s">
        <v>354</v>
      </c>
    </row>
    <row r="213" spans="1:65" s="2" customFormat="1" ht="24.15" customHeight="1">
      <c r="A213" s="26"/>
      <c r="B213" s="143"/>
      <c r="C213" s="144" t="s">
        <v>250</v>
      </c>
      <c r="D213" s="144" t="s">
        <v>142</v>
      </c>
      <c r="E213" s="145" t="s">
        <v>355</v>
      </c>
      <c r="F213" s="146" t="s">
        <v>356</v>
      </c>
      <c r="G213" s="147" t="s">
        <v>145</v>
      </c>
      <c r="H213" s="148">
        <v>268.37</v>
      </c>
      <c r="I213" s="149">
        <v>7.03</v>
      </c>
      <c r="J213" s="149">
        <f t="shared" si="20"/>
        <v>1886.64</v>
      </c>
      <c r="K213" s="150"/>
      <c r="L213" s="27"/>
      <c r="M213" s="151" t="s">
        <v>1</v>
      </c>
      <c r="N213" s="152" t="s">
        <v>34</v>
      </c>
      <c r="O213" s="153">
        <v>0</v>
      </c>
      <c r="P213" s="153">
        <f t="shared" si="21"/>
        <v>0</v>
      </c>
      <c r="Q213" s="153">
        <v>0</v>
      </c>
      <c r="R213" s="153">
        <f t="shared" si="22"/>
        <v>0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82</v>
      </c>
      <c r="AT213" s="155" t="s">
        <v>142</v>
      </c>
      <c r="AU213" s="155" t="s">
        <v>76</v>
      </c>
      <c r="AY213" s="14" t="s">
        <v>140</v>
      </c>
      <c r="BE213" s="156">
        <f t="shared" si="24"/>
        <v>0</v>
      </c>
      <c r="BF213" s="156">
        <f t="shared" si="25"/>
        <v>1886.64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76</v>
      </c>
      <c r="BK213" s="156">
        <f t="shared" si="29"/>
        <v>1886.64</v>
      </c>
      <c r="BL213" s="14" t="s">
        <v>82</v>
      </c>
      <c r="BM213" s="155" t="s">
        <v>357</v>
      </c>
    </row>
    <row r="214" spans="1:65" s="2" customFormat="1" ht="24.15" customHeight="1">
      <c r="A214" s="26"/>
      <c r="B214" s="143"/>
      <c r="C214" s="144" t="s">
        <v>358</v>
      </c>
      <c r="D214" s="144" t="s">
        <v>142</v>
      </c>
      <c r="E214" s="145" t="s">
        <v>359</v>
      </c>
      <c r="F214" s="146" t="s">
        <v>360</v>
      </c>
      <c r="G214" s="147" t="s">
        <v>145</v>
      </c>
      <c r="H214" s="148">
        <v>130.65</v>
      </c>
      <c r="I214" s="149">
        <v>7.26</v>
      </c>
      <c r="J214" s="149">
        <f t="shared" si="20"/>
        <v>948.52</v>
      </c>
      <c r="K214" s="150"/>
      <c r="L214" s="27"/>
      <c r="M214" s="151" t="s">
        <v>1</v>
      </c>
      <c r="N214" s="152" t="s">
        <v>34</v>
      </c>
      <c r="O214" s="153">
        <v>0</v>
      </c>
      <c r="P214" s="153">
        <f t="shared" si="21"/>
        <v>0</v>
      </c>
      <c r="Q214" s="153">
        <v>0</v>
      </c>
      <c r="R214" s="153">
        <f t="shared" si="22"/>
        <v>0</v>
      </c>
      <c r="S214" s="153">
        <v>0</v>
      </c>
      <c r="T214" s="154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82</v>
      </c>
      <c r="AT214" s="155" t="s">
        <v>142</v>
      </c>
      <c r="AU214" s="155" t="s">
        <v>76</v>
      </c>
      <c r="AY214" s="14" t="s">
        <v>140</v>
      </c>
      <c r="BE214" s="156">
        <f t="shared" si="24"/>
        <v>0</v>
      </c>
      <c r="BF214" s="156">
        <f t="shared" si="25"/>
        <v>948.52</v>
      </c>
      <c r="BG214" s="156">
        <f t="shared" si="26"/>
        <v>0</v>
      </c>
      <c r="BH214" s="156">
        <f t="shared" si="27"/>
        <v>0</v>
      </c>
      <c r="BI214" s="156">
        <f t="shared" si="28"/>
        <v>0</v>
      </c>
      <c r="BJ214" s="14" t="s">
        <v>76</v>
      </c>
      <c r="BK214" s="156">
        <f t="shared" si="29"/>
        <v>948.52</v>
      </c>
      <c r="BL214" s="14" t="s">
        <v>82</v>
      </c>
      <c r="BM214" s="155" t="s">
        <v>361</v>
      </c>
    </row>
    <row r="215" spans="1:65" s="2" customFormat="1" ht="24.15" customHeight="1">
      <c r="A215" s="26"/>
      <c r="B215" s="143"/>
      <c r="C215" s="144" t="s">
        <v>254</v>
      </c>
      <c r="D215" s="144" t="s">
        <v>142</v>
      </c>
      <c r="E215" s="145" t="s">
        <v>362</v>
      </c>
      <c r="F215" s="146" t="s">
        <v>363</v>
      </c>
      <c r="G215" s="147" t="s">
        <v>187</v>
      </c>
      <c r="H215" s="148">
        <v>2</v>
      </c>
      <c r="I215" s="149">
        <v>317.72000000000003</v>
      </c>
      <c r="J215" s="149">
        <f t="shared" si="20"/>
        <v>635.44000000000005</v>
      </c>
      <c r="K215" s="150"/>
      <c r="L215" s="27"/>
      <c r="M215" s="151" t="s">
        <v>1</v>
      </c>
      <c r="N215" s="152" t="s">
        <v>34</v>
      </c>
      <c r="O215" s="153">
        <v>0</v>
      </c>
      <c r="P215" s="153">
        <f t="shared" si="21"/>
        <v>0</v>
      </c>
      <c r="Q215" s="153">
        <v>0</v>
      </c>
      <c r="R215" s="153">
        <f t="shared" si="22"/>
        <v>0</v>
      </c>
      <c r="S215" s="153">
        <v>0</v>
      </c>
      <c r="T215" s="154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82</v>
      </c>
      <c r="AT215" s="155" t="s">
        <v>142</v>
      </c>
      <c r="AU215" s="155" t="s">
        <v>76</v>
      </c>
      <c r="AY215" s="14" t="s">
        <v>140</v>
      </c>
      <c r="BE215" s="156">
        <f t="shared" si="24"/>
        <v>0</v>
      </c>
      <c r="BF215" s="156">
        <f t="shared" si="25"/>
        <v>635.44000000000005</v>
      </c>
      <c r="BG215" s="156">
        <f t="shared" si="26"/>
        <v>0</v>
      </c>
      <c r="BH215" s="156">
        <f t="shared" si="27"/>
        <v>0</v>
      </c>
      <c r="BI215" s="156">
        <f t="shared" si="28"/>
        <v>0</v>
      </c>
      <c r="BJ215" s="14" t="s">
        <v>76</v>
      </c>
      <c r="BK215" s="156">
        <f t="shared" si="29"/>
        <v>635.44000000000005</v>
      </c>
      <c r="BL215" s="14" t="s">
        <v>82</v>
      </c>
      <c r="BM215" s="155" t="s">
        <v>364</v>
      </c>
    </row>
    <row r="216" spans="1:65" s="2" customFormat="1" ht="33" customHeight="1">
      <c r="A216" s="26"/>
      <c r="B216" s="143"/>
      <c r="C216" s="144" t="s">
        <v>365</v>
      </c>
      <c r="D216" s="144" t="s">
        <v>142</v>
      </c>
      <c r="E216" s="145" t="s">
        <v>366</v>
      </c>
      <c r="F216" s="146" t="s">
        <v>367</v>
      </c>
      <c r="G216" s="147" t="s">
        <v>145</v>
      </c>
      <c r="H216" s="148">
        <v>1127.68</v>
      </c>
      <c r="I216" s="149">
        <v>2.99</v>
      </c>
      <c r="J216" s="149">
        <f t="shared" si="20"/>
        <v>3371.76</v>
      </c>
      <c r="K216" s="150"/>
      <c r="L216" s="27"/>
      <c r="M216" s="151" t="s">
        <v>1</v>
      </c>
      <c r="N216" s="152" t="s">
        <v>34</v>
      </c>
      <c r="O216" s="153">
        <v>0</v>
      </c>
      <c r="P216" s="153">
        <f t="shared" si="21"/>
        <v>0</v>
      </c>
      <c r="Q216" s="153">
        <v>0</v>
      </c>
      <c r="R216" s="153">
        <f t="shared" si="22"/>
        <v>0</v>
      </c>
      <c r="S216" s="153">
        <v>0</v>
      </c>
      <c r="T216" s="154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82</v>
      </c>
      <c r="AT216" s="155" t="s">
        <v>142</v>
      </c>
      <c r="AU216" s="155" t="s">
        <v>76</v>
      </c>
      <c r="AY216" s="14" t="s">
        <v>140</v>
      </c>
      <c r="BE216" s="156">
        <f t="shared" si="24"/>
        <v>0</v>
      </c>
      <c r="BF216" s="156">
        <f t="shared" si="25"/>
        <v>3371.76</v>
      </c>
      <c r="BG216" s="156">
        <f t="shared" si="26"/>
        <v>0</v>
      </c>
      <c r="BH216" s="156">
        <f t="shared" si="27"/>
        <v>0</v>
      </c>
      <c r="BI216" s="156">
        <f t="shared" si="28"/>
        <v>0</v>
      </c>
      <c r="BJ216" s="14" t="s">
        <v>76</v>
      </c>
      <c r="BK216" s="156">
        <f t="shared" si="29"/>
        <v>3371.76</v>
      </c>
      <c r="BL216" s="14" t="s">
        <v>82</v>
      </c>
      <c r="BM216" s="155" t="s">
        <v>368</v>
      </c>
    </row>
    <row r="217" spans="1:65" s="2" customFormat="1" ht="44.25" customHeight="1">
      <c r="A217" s="26"/>
      <c r="B217" s="143"/>
      <c r="C217" s="144" t="s">
        <v>257</v>
      </c>
      <c r="D217" s="144" t="s">
        <v>142</v>
      </c>
      <c r="E217" s="145" t="s">
        <v>369</v>
      </c>
      <c r="F217" s="146" t="s">
        <v>370</v>
      </c>
      <c r="G217" s="147" t="s">
        <v>145</v>
      </c>
      <c r="H217" s="148">
        <v>1808.8</v>
      </c>
      <c r="I217" s="149">
        <v>1.92</v>
      </c>
      <c r="J217" s="149">
        <f t="shared" si="20"/>
        <v>3472.9</v>
      </c>
      <c r="K217" s="150"/>
      <c r="L217" s="27"/>
      <c r="M217" s="151" t="s">
        <v>1</v>
      </c>
      <c r="N217" s="152" t="s">
        <v>34</v>
      </c>
      <c r="O217" s="153">
        <v>0</v>
      </c>
      <c r="P217" s="153">
        <f t="shared" si="21"/>
        <v>0</v>
      </c>
      <c r="Q217" s="153">
        <v>0</v>
      </c>
      <c r="R217" s="153">
        <f t="shared" si="22"/>
        <v>0</v>
      </c>
      <c r="S217" s="153">
        <v>0</v>
      </c>
      <c r="T217" s="154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82</v>
      </c>
      <c r="AT217" s="155" t="s">
        <v>142</v>
      </c>
      <c r="AU217" s="155" t="s">
        <v>76</v>
      </c>
      <c r="AY217" s="14" t="s">
        <v>140</v>
      </c>
      <c r="BE217" s="156">
        <f t="shared" si="24"/>
        <v>0</v>
      </c>
      <c r="BF217" s="156">
        <f t="shared" si="25"/>
        <v>3472.9</v>
      </c>
      <c r="BG217" s="156">
        <f t="shared" si="26"/>
        <v>0</v>
      </c>
      <c r="BH217" s="156">
        <f t="shared" si="27"/>
        <v>0</v>
      </c>
      <c r="BI217" s="156">
        <f t="shared" si="28"/>
        <v>0</v>
      </c>
      <c r="BJ217" s="14" t="s">
        <v>76</v>
      </c>
      <c r="BK217" s="156">
        <f t="shared" si="29"/>
        <v>3472.9</v>
      </c>
      <c r="BL217" s="14" t="s">
        <v>82</v>
      </c>
      <c r="BM217" s="155" t="s">
        <v>371</v>
      </c>
    </row>
    <row r="218" spans="1:65" s="2" customFormat="1" ht="33" customHeight="1">
      <c r="A218" s="26"/>
      <c r="B218" s="143"/>
      <c r="C218" s="144" t="s">
        <v>372</v>
      </c>
      <c r="D218" s="144" t="s">
        <v>142</v>
      </c>
      <c r="E218" s="145" t="s">
        <v>373</v>
      </c>
      <c r="F218" s="146" t="s">
        <v>374</v>
      </c>
      <c r="G218" s="147" t="s">
        <v>145</v>
      </c>
      <c r="H218" s="148">
        <v>1127.68</v>
      </c>
      <c r="I218" s="149">
        <v>1.92</v>
      </c>
      <c r="J218" s="149">
        <f t="shared" si="20"/>
        <v>2165.15</v>
      </c>
      <c r="K218" s="150"/>
      <c r="L218" s="27"/>
      <c r="M218" s="151" t="s">
        <v>1</v>
      </c>
      <c r="N218" s="152" t="s">
        <v>34</v>
      </c>
      <c r="O218" s="153">
        <v>0</v>
      </c>
      <c r="P218" s="153">
        <f t="shared" si="21"/>
        <v>0</v>
      </c>
      <c r="Q218" s="153">
        <v>0</v>
      </c>
      <c r="R218" s="153">
        <f t="shared" si="22"/>
        <v>0</v>
      </c>
      <c r="S218" s="153">
        <v>0</v>
      </c>
      <c r="T218" s="154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82</v>
      </c>
      <c r="AT218" s="155" t="s">
        <v>142</v>
      </c>
      <c r="AU218" s="155" t="s">
        <v>76</v>
      </c>
      <c r="AY218" s="14" t="s">
        <v>140</v>
      </c>
      <c r="BE218" s="156">
        <f t="shared" si="24"/>
        <v>0</v>
      </c>
      <c r="BF218" s="156">
        <f t="shared" si="25"/>
        <v>2165.15</v>
      </c>
      <c r="BG218" s="156">
        <f t="shared" si="26"/>
        <v>0</v>
      </c>
      <c r="BH218" s="156">
        <f t="shared" si="27"/>
        <v>0</v>
      </c>
      <c r="BI218" s="156">
        <f t="shared" si="28"/>
        <v>0</v>
      </c>
      <c r="BJ218" s="14" t="s">
        <v>76</v>
      </c>
      <c r="BK218" s="156">
        <f t="shared" si="29"/>
        <v>2165.15</v>
      </c>
      <c r="BL218" s="14" t="s">
        <v>82</v>
      </c>
      <c r="BM218" s="155" t="s">
        <v>375</v>
      </c>
    </row>
    <row r="219" spans="1:65" s="2" customFormat="1" ht="24.15" customHeight="1">
      <c r="A219" s="26"/>
      <c r="B219" s="143"/>
      <c r="C219" s="144" t="s">
        <v>261</v>
      </c>
      <c r="D219" s="144" t="s">
        <v>142</v>
      </c>
      <c r="E219" s="145" t="s">
        <v>376</v>
      </c>
      <c r="F219" s="146" t="s">
        <v>377</v>
      </c>
      <c r="G219" s="147" t="s">
        <v>145</v>
      </c>
      <c r="H219" s="148">
        <v>1127.68</v>
      </c>
      <c r="I219" s="149">
        <v>5.52</v>
      </c>
      <c r="J219" s="149">
        <f t="shared" si="20"/>
        <v>6224.79</v>
      </c>
      <c r="K219" s="150"/>
      <c r="L219" s="27"/>
      <c r="M219" s="151" t="s">
        <v>1</v>
      </c>
      <c r="N219" s="152" t="s">
        <v>34</v>
      </c>
      <c r="O219" s="153">
        <v>0</v>
      </c>
      <c r="P219" s="153">
        <f t="shared" si="21"/>
        <v>0</v>
      </c>
      <c r="Q219" s="153">
        <v>0</v>
      </c>
      <c r="R219" s="153">
        <f t="shared" si="22"/>
        <v>0</v>
      </c>
      <c r="S219" s="153">
        <v>0</v>
      </c>
      <c r="T219" s="154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82</v>
      </c>
      <c r="AT219" s="155" t="s">
        <v>142</v>
      </c>
      <c r="AU219" s="155" t="s">
        <v>76</v>
      </c>
      <c r="AY219" s="14" t="s">
        <v>140</v>
      </c>
      <c r="BE219" s="156">
        <f t="shared" si="24"/>
        <v>0</v>
      </c>
      <c r="BF219" s="156">
        <f t="shared" si="25"/>
        <v>6224.79</v>
      </c>
      <c r="BG219" s="156">
        <f t="shared" si="26"/>
        <v>0</v>
      </c>
      <c r="BH219" s="156">
        <f t="shared" si="27"/>
        <v>0</v>
      </c>
      <c r="BI219" s="156">
        <f t="shared" si="28"/>
        <v>0</v>
      </c>
      <c r="BJ219" s="14" t="s">
        <v>76</v>
      </c>
      <c r="BK219" s="156">
        <f t="shared" si="29"/>
        <v>6224.79</v>
      </c>
      <c r="BL219" s="14" t="s">
        <v>82</v>
      </c>
      <c r="BM219" s="155" t="s">
        <v>378</v>
      </c>
    </row>
    <row r="220" spans="1:65" s="2" customFormat="1" ht="21.75" customHeight="1">
      <c r="A220" s="26"/>
      <c r="B220" s="143"/>
      <c r="C220" s="144" t="s">
        <v>379</v>
      </c>
      <c r="D220" s="144" t="s">
        <v>142</v>
      </c>
      <c r="E220" s="145" t="s">
        <v>380</v>
      </c>
      <c r="F220" s="146" t="s">
        <v>381</v>
      </c>
      <c r="G220" s="147" t="s">
        <v>158</v>
      </c>
      <c r="H220" s="148">
        <v>119.17</v>
      </c>
      <c r="I220" s="149">
        <v>17.16</v>
      </c>
      <c r="J220" s="149">
        <f t="shared" si="20"/>
        <v>2044.96</v>
      </c>
      <c r="K220" s="150"/>
      <c r="L220" s="27"/>
      <c r="M220" s="151" t="s">
        <v>1</v>
      </c>
      <c r="N220" s="152" t="s">
        <v>34</v>
      </c>
      <c r="O220" s="153">
        <v>0</v>
      </c>
      <c r="P220" s="153">
        <f t="shared" si="21"/>
        <v>0</v>
      </c>
      <c r="Q220" s="153">
        <v>0</v>
      </c>
      <c r="R220" s="153">
        <f t="shared" si="22"/>
        <v>0</v>
      </c>
      <c r="S220" s="153">
        <v>0</v>
      </c>
      <c r="T220" s="154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82</v>
      </c>
      <c r="AT220" s="155" t="s">
        <v>142</v>
      </c>
      <c r="AU220" s="155" t="s">
        <v>76</v>
      </c>
      <c r="AY220" s="14" t="s">
        <v>140</v>
      </c>
      <c r="BE220" s="156">
        <f t="shared" si="24"/>
        <v>0</v>
      </c>
      <c r="BF220" s="156">
        <f t="shared" si="25"/>
        <v>2044.96</v>
      </c>
      <c r="BG220" s="156">
        <f t="shared" si="26"/>
        <v>0</v>
      </c>
      <c r="BH220" s="156">
        <f t="shared" si="27"/>
        <v>0</v>
      </c>
      <c r="BI220" s="156">
        <f t="shared" si="28"/>
        <v>0</v>
      </c>
      <c r="BJ220" s="14" t="s">
        <v>76</v>
      </c>
      <c r="BK220" s="156">
        <f t="shared" si="29"/>
        <v>2044.96</v>
      </c>
      <c r="BL220" s="14" t="s">
        <v>82</v>
      </c>
      <c r="BM220" s="155" t="s">
        <v>382</v>
      </c>
    </row>
    <row r="221" spans="1:65" s="2" customFormat="1" ht="24.15" customHeight="1">
      <c r="A221" s="26"/>
      <c r="B221" s="143"/>
      <c r="C221" s="144" t="s">
        <v>265</v>
      </c>
      <c r="D221" s="144" t="s">
        <v>142</v>
      </c>
      <c r="E221" s="145" t="s">
        <v>383</v>
      </c>
      <c r="F221" s="146" t="s">
        <v>384</v>
      </c>
      <c r="G221" s="147" t="s">
        <v>158</v>
      </c>
      <c r="H221" s="148">
        <v>1072.53</v>
      </c>
      <c r="I221" s="149">
        <v>0.56000000000000005</v>
      </c>
      <c r="J221" s="149">
        <f t="shared" si="20"/>
        <v>600.62</v>
      </c>
      <c r="K221" s="150"/>
      <c r="L221" s="27"/>
      <c r="M221" s="151" t="s">
        <v>1</v>
      </c>
      <c r="N221" s="152" t="s">
        <v>34</v>
      </c>
      <c r="O221" s="153">
        <v>0</v>
      </c>
      <c r="P221" s="153">
        <f t="shared" si="21"/>
        <v>0</v>
      </c>
      <c r="Q221" s="153">
        <v>0</v>
      </c>
      <c r="R221" s="153">
        <f t="shared" si="22"/>
        <v>0</v>
      </c>
      <c r="S221" s="153">
        <v>0</v>
      </c>
      <c r="T221" s="154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82</v>
      </c>
      <c r="AT221" s="155" t="s">
        <v>142</v>
      </c>
      <c r="AU221" s="155" t="s">
        <v>76</v>
      </c>
      <c r="AY221" s="14" t="s">
        <v>140</v>
      </c>
      <c r="BE221" s="156">
        <f t="shared" si="24"/>
        <v>0</v>
      </c>
      <c r="BF221" s="156">
        <f t="shared" si="25"/>
        <v>600.62</v>
      </c>
      <c r="BG221" s="156">
        <f t="shared" si="26"/>
        <v>0</v>
      </c>
      <c r="BH221" s="156">
        <f t="shared" si="27"/>
        <v>0</v>
      </c>
      <c r="BI221" s="156">
        <f t="shared" si="28"/>
        <v>0</v>
      </c>
      <c r="BJ221" s="14" t="s">
        <v>76</v>
      </c>
      <c r="BK221" s="156">
        <f t="shared" si="29"/>
        <v>600.62</v>
      </c>
      <c r="BL221" s="14" t="s">
        <v>82</v>
      </c>
      <c r="BM221" s="155" t="s">
        <v>385</v>
      </c>
    </row>
    <row r="222" spans="1:65" s="2" customFormat="1" ht="24.15" customHeight="1">
      <c r="A222" s="26"/>
      <c r="B222" s="143"/>
      <c r="C222" s="144" t="s">
        <v>386</v>
      </c>
      <c r="D222" s="144" t="s">
        <v>142</v>
      </c>
      <c r="E222" s="145" t="s">
        <v>387</v>
      </c>
      <c r="F222" s="146" t="s">
        <v>388</v>
      </c>
      <c r="G222" s="147" t="s">
        <v>158</v>
      </c>
      <c r="H222" s="148">
        <v>119.17</v>
      </c>
      <c r="I222" s="149">
        <v>12.73</v>
      </c>
      <c r="J222" s="149">
        <f t="shared" si="20"/>
        <v>1517.03</v>
      </c>
      <c r="K222" s="150"/>
      <c r="L222" s="27"/>
      <c r="M222" s="151" t="s">
        <v>1</v>
      </c>
      <c r="N222" s="152" t="s">
        <v>34</v>
      </c>
      <c r="O222" s="153">
        <v>0</v>
      </c>
      <c r="P222" s="153">
        <f t="shared" si="21"/>
        <v>0</v>
      </c>
      <c r="Q222" s="153">
        <v>0</v>
      </c>
      <c r="R222" s="153">
        <f t="shared" si="22"/>
        <v>0</v>
      </c>
      <c r="S222" s="153">
        <v>0</v>
      </c>
      <c r="T222" s="154">
        <f t="shared" si="2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82</v>
      </c>
      <c r="AT222" s="155" t="s">
        <v>142</v>
      </c>
      <c r="AU222" s="155" t="s">
        <v>76</v>
      </c>
      <c r="AY222" s="14" t="s">
        <v>140</v>
      </c>
      <c r="BE222" s="156">
        <f t="shared" si="24"/>
        <v>0</v>
      </c>
      <c r="BF222" s="156">
        <f t="shared" si="25"/>
        <v>1517.03</v>
      </c>
      <c r="BG222" s="156">
        <f t="shared" si="26"/>
        <v>0</v>
      </c>
      <c r="BH222" s="156">
        <f t="shared" si="27"/>
        <v>0</v>
      </c>
      <c r="BI222" s="156">
        <f t="shared" si="28"/>
        <v>0</v>
      </c>
      <c r="BJ222" s="14" t="s">
        <v>76</v>
      </c>
      <c r="BK222" s="156">
        <f t="shared" si="29"/>
        <v>1517.03</v>
      </c>
      <c r="BL222" s="14" t="s">
        <v>82</v>
      </c>
      <c r="BM222" s="155" t="s">
        <v>389</v>
      </c>
    </row>
    <row r="223" spans="1:65" s="2" customFormat="1" ht="24.15" customHeight="1">
      <c r="A223" s="26"/>
      <c r="B223" s="143"/>
      <c r="C223" s="144" t="s">
        <v>269</v>
      </c>
      <c r="D223" s="144" t="s">
        <v>142</v>
      </c>
      <c r="E223" s="145" t="s">
        <v>390</v>
      </c>
      <c r="F223" s="146" t="s">
        <v>391</v>
      </c>
      <c r="G223" s="147" t="s">
        <v>158</v>
      </c>
      <c r="H223" s="148">
        <v>119.17</v>
      </c>
      <c r="I223" s="149">
        <v>29.11</v>
      </c>
      <c r="J223" s="149">
        <f t="shared" si="20"/>
        <v>3469.04</v>
      </c>
      <c r="K223" s="150"/>
      <c r="L223" s="27"/>
      <c r="M223" s="151" t="s">
        <v>1</v>
      </c>
      <c r="N223" s="152" t="s">
        <v>34</v>
      </c>
      <c r="O223" s="153">
        <v>0</v>
      </c>
      <c r="P223" s="153">
        <f t="shared" si="21"/>
        <v>0</v>
      </c>
      <c r="Q223" s="153">
        <v>0</v>
      </c>
      <c r="R223" s="153">
        <f t="shared" si="22"/>
        <v>0</v>
      </c>
      <c r="S223" s="153">
        <v>0</v>
      </c>
      <c r="T223" s="154">
        <f t="shared" si="2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82</v>
      </c>
      <c r="AT223" s="155" t="s">
        <v>142</v>
      </c>
      <c r="AU223" s="155" t="s">
        <v>76</v>
      </c>
      <c r="AY223" s="14" t="s">
        <v>140</v>
      </c>
      <c r="BE223" s="156">
        <f t="shared" si="24"/>
        <v>0</v>
      </c>
      <c r="BF223" s="156">
        <f t="shared" si="25"/>
        <v>3469.04</v>
      </c>
      <c r="BG223" s="156">
        <f t="shared" si="26"/>
        <v>0</v>
      </c>
      <c r="BH223" s="156">
        <f t="shared" si="27"/>
        <v>0</v>
      </c>
      <c r="BI223" s="156">
        <f t="shared" si="28"/>
        <v>0</v>
      </c>
      <c r="BJ223" s="14" t="s">
        <v>76</v>
      </c>
      <c r="BK223" s="156">
        <f t="shared" si="29"/>
        <v>3469.04</v>
      </c>
      <c r="BL223" s="14" t="s">
        <v>82</v>
      </c>
      <c r="BM223" s="155" t="s">
        <v>392</v>
      </c>
    </row>
    <row r="224" spans="1:65" s="2" customFormat="1" ht="24.15" customHeight="1">
      <c r="A224" s="26"/>
      <c r="B224" s="143"/>
      <c r="C224" s="144" t="s">
        <v>393</v>
      </c>
      <c r="D224" s="144" t="s">
        <v>142</v>
      </c>
      <c r="E224" s="145" t="s">
        <v>394</v>
      </c>
      <c r="F224" s="146" t="s">
        <v>395</v>
      </c>
      <c r="G224" s="147" t="s">
        <v>158</v>
      </c>
      <c r="H224" s="148">
        <v>119.17</v>
      </c>
      <c r="I224" s="149">
        <v>65.97</v>
      </c>
      <c r="J224" s="149">
        <f t="shared" si="20"/>
        <v>7861.64</v>
      </c>
      <c r="K224" s="150"/>
      <c r="L224" s="27"/>
      <c r="M224" s="151" t="s">
        <v>1</v>
      </c>
      <c r="N224" s="152" t="s">
        <v>34</v>
      </c>
      <c r="O224" s="153">
        <v>0</v>
      </c>
      <c r="P224" s="153">
        <f t="shared" si="21"/>
        <v>0</v>
      </c>
      <c r="Q224" s="153">
        <v>0</v>
      </c>
      <c r="R224" s="153">
        <f t="shared" si="22"/>
        <v>0</v>
      </c>
      <c r="S224" s="153">
        <v>0</v>
      </c>
      <c r="T224" s="154">
        <f t="shared" si="2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82</v>
      </c>
      <c r="AT224" s="155" t="s">
        <v>142</v>
      </c>
      <c r="AU224" s="155" t="s">
        <v>76</v>
      </c>
      <c r="AY224" s="14" t="s">
        <v>140</v>
      </c>
      <c r="BE224" s="156">
        <f t="shared" si="24"/>
        <v>0</v>
      </c>
      <c r="BF224" s="156">
        <f t="shared" si="25"/>
        <v>7861.64</v>
      </c>
      <c r="BG224" s="156">
        <f t="shared" si="26"/>
        <v>0</v>
      </c>
      <c r="BH224" s="156">
        <f t="shared" si="27"/>
        <v>0</v>
      </c>
      <c r="BI224" s="156">
        <f t="shared" si="28"/>
        <v>0</v>
      </c>
      <c r="BJ224" s="14" t="s">
        <v>76</v>
      </c>
      <c r="BK224" s="156">
        <f t="shared" si="29"/>
        <v>7861.64</v>
      </c>
      <c r="BL224" s="14" t="s">
        <v>82</v>
      </c>
      <c r="BM224" s="155" t="s">
        <v>396</v>
      </c>
    </row>
    <row r="225" spans="1:65" s="12" customFormat="1" ht="22.95" customHeight="1">
      <c r="B225" s="131"/>
      <c r="D225" s="132" t="s">
        <v>67</v>
      </c>
      <c r="E225" s="141" t="s">
        <v>397</v>
      </c>
      <c r="F225" s="141" t="s">
        <v>398</v>
      </c>
      <c r="J225" s="142">
        <f>BK225</f>
        <v>6746.6</v>
      </c>
      <c r="L225" s="131"/>
      <c r="M225" s="135"/>
      <c r="N225" s="136"/>
      <c r="O225" s="136"/>
      <c r="P225" s="137">
        <f>P226</f>
        <v>0</v>
      </c>
      <c r="Q225" s="136"/>
      <c r="R225" s="137">
        <f>R226</f>
        <v>0</v>
      </c>
      <c r="S225" s="136"/>
      <c r="T225" s="138">
        <f>T226</f>
        <v>0</v>
      </c>
      <c r="AR225" s="132" t="s">
        <v>72</v>
      </c>
      <c r="AT225" s="139" t="s">
        <v>67</v>
      </c>
      <c r="AU225" s="139" t="s">
        <v>72</v>
      </c>
      <c r="AY225" s="132" t="s">
        <v>140</v>
      </c>
      <c r="BK225" s="140">
        <f>BK226</f>
        <v>6746.6</v>
      </c>
    </row>
    <row r="226" spans="1:65" s="2" customFormat="1" ht="24.15" customHeight="1">
      <c r="A226" s="26"/>
      <c r="B226" s="143"/>
      <c r="C226" s="144" t="s">
        <v>272</v>
      </c>
      <c r="D226" s="144" t="s">
        <v>142</v>
      </c>
      <c r="E226" s="145" t="s">
        <v>399</v>
      </c>
      <c r="F226" s="146" t="s">
        <v>400</v>
      </c>
      <c r="G226" s="147" t="s">
        <v>158</v>
      </c>
      <c r="H226" s="148">
        <v>153.64599999999999</v>
      </c>
      <c r="I226" s="149">
        <v>43.91</v>
      </c>
      <c r="J226" s="149">
        <f>ROUND(I226*H226,2)</f>
        <v>6746.6</v>
      </c>
      <c r="K226" s="150"/>
      <c r="L226" s="27"/>
      <c r="M226" s="151" t="s">
        <v>1</v>
      </c>
      <c r="N226" s="152" t="s">
        <v>34</v>
      </c>
      <c r="O226" s="153">
        <v>0</v>
      </c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82</v>
      </c>
      <c r="AT226" s="155" t="s">
        <v>142</v>
      </c>
      <c r="AU226" s="155" t="s">
        <v>76</v>
      </c>
      <c r="AY226" s="14" t="s">
        <v>140</v>
      </c>
      <c r="BE226" s="156">
        <f>IF(N226="základná",J226,0)</f>
        <v>0</v>
      </c>
      <c r="BF226" s="156">
        <f>IF(N226="znížená",J226,0)</f>
        <v>6746.6</v>
      </c>
      <c r="BG226" s="156">
        <f>IF(N226="zákl. prenesená",J226,0)</f>
        <v>0</v>
      </c>
      <c r="BH226" s="156">
        <f>IF(N226="zníž. prenesená",J226,0)</f>
        <v>0</v>
      </c>
      <c r="BI226" s="156">
        <f>IF(N226="nulová",J226,0)</f>
        <v>0</v>
      </c>
      <c r="BJ226" s="14" t="s">
        <v>76</v>
      </c>
      <c r="BK226" s="156">
        <f>ROUND(I226*H226,2)</f>
        <v>6746.6</v>
      </c>
      <c r="BL226" s="14" t="s">
        <v>82</v>
      </c>
      <c r="BM226" s="155" t="s">
        <v>401</v>
      </c>
    </row>
    <row r="227" spans="1:65" s="12" customFormat="1" ht="25.95" customHeight="1">
      <c r="B227" s="131"/>
      <c r="D227" s="132" t="s">
        <v>67</v>
      </c>
      <c r="E227" s="133" t="s">
        <v>402</v>
      </c>
      <c r="F227" s="133" t="s">
        <v>403</v>
      </c>
      <c r="J227" s="134">
        <f>BK227</f>
        <v>95639.74</v>
      </c>
      <c r="L227" s="131"/>
      <c r="M227" s="135"/>
      <c r="N227" s="136"/>
      <c r="O227" s="136"/>
      <c r="P227" s="137">
        <f>P228+P233+P244+P249+P252+P255+P258+P262+P274+P287+P290+P310+P316+P320+P323+P328+P333+P336</f>
        <v>0</v>
      </c>
      <c r="Q227" s="136"/>
      <c r="R227" s="137">
        <f>R228+R233+R244+R249+R252+R255+R258+R262+R274+R287+R290+R310+R316+R320+R323+R328+R333+R336</f>
        <v>0</v>
      </c>
      <c r="S227" s="136"/>
      <c r="T227" s="138">
        <f>T228+T233+T244+T249+T252+T255+T258+T262+T274+T287+T290+T310+T316+T320+T323+T328+T333+T336</f>
        <v>0</v>
      </c>
      <c r="AR227" s="132" t="s">
        <v>76</v>
      </c>
      <c r="AT227" s="139" t="s">
        <v>67</v>
      </c>
      <c r="AU227" s="139" t="s">
        <v>68</v>
      </c>
      <c r="AY227" s="132" t="s">
        <v>140</v>
      </c>
      <c r="BK227" s="140">
        <f>BK228+BK233+BK244+BK249+BK252+BK255+BK258+BK262+BK274+BK287+BK290+BK310+BK316+BK320+BK323+BK328+BK333+BK336</f>
        <v>95639.74</v>
      </c>
    </row>
    <row r="228" spans="1:65" s="12" customFormat="1" ht="22.95" customHeight="1">
      <c r="B228" s="131"/>
      <c r="D228" s="132" t="s">
        <v>67</v>
      </c>
      <c r="E228" s="141" t="s">
        <v>404</v>
      </c>
      <c r="F228" s="141" t="s">
        <v>405</v>
      </c>
      <c r="J228" s="142">
        <f>BK228</f>
        <v>1338.65</v>
      </c>
      <c r="L228" s="131"/>
      <c r="M228" s="135"/>
      <c r="N228" s="136"/>
      <c r="O228" s="136"/>
      <c r="P228" s="137">
        <f>SUM(P229:P232)</f>
        <v>0</v>
      </c>
      <c r="Q228" s="136"/>
      <c r="R228" s="137">
        <f>SUM(R229:R232)</f>
        <v>0</v>
      </c>
      <c r="S228" s="136"/>
      <c r="T228" s="138">
        <f>SUM(T229:T232)</f>
        <v>0</v>
      </c>
      <c r="AR228" s="132" t="s">
        <v>76</v>
      </c>
      <c r="AT228" s="139" t="s">
        <v>67</v>
      </c>
      <c r="AU228" s="139" t="s">
        <v>72</v>
      </c>
      <c r="AY228" s="132" t="s">
        <v>140</v>
      </c>
      <c r="BK228" s="140">
        <f>SUM(BK229:BK232)</f>
        <v>1338.65</v>
      </c>
    </row>
    <row r="229" spans="1:65" s="2" customFormat="1" ht="24.15" customHeight="1">
      <c r="A229" s="26"/>
      <c r="B229" s="143"/>
      <c r="C229" s="144" t="s">
        <v>406</v>
      </c>
      <c r="D229" s="144" t="s">
        <v>142</v>
      </c>
      <c r="E229" s="145" t="s">
        <v>407</v>
      </c>
      <c r="F229" s="146" t="s">
        <v>408</v>
      </c>
      <c r="G229" s="147" t="s">
        <v>145</v>
      </c>
      <c r="H229" s="148">
        <v>27.094999999999999</v>
      </c>
      <c r="I229" s="149">
        <v>4.45</v>
      </c>
      <c r="J229" s="149">
        <f>ROUND(I229*H229,2)</f>
        <v>120.57</v>
      </c>
      <c r="K229" s="150"/>
      <c r="L229" s="27"/>
      <c r="M229" s="151" t="s">
        <v>1</v>
      </c>
      <c r="N229" s="152" t="s">
        <v>34</v>
      </c>
      <c r="O229" s="153">
        <v>0</v>
      </c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169</v>
      </c>
      <c r="AT229" s="155" t="s">
        <v>142</v>
      </c>
      <c r="AU229" s="155" t="s">
        <v>76</v>
      </c>
      <c r="AY229" s="14" t="s">
        <v>140</v>
      </c>
      <c r="BE229" s="156">
        <f>IF(N229="základná",J229,0)</f>
        <v>0</v>
      </c>
      <c r="BF229" s="156">
        <f>IF(N229="znížená",J229,0)</f>
        <v>120.57</v>
      </c>
      <c r="BG229" s="156">
        <f>IF(N229="zákl. prenesená",J229,0)</f>
        <v>0</v>
      </c>
      <c r="BH229" s="156">
        <f>IF(N229="zníž. prenesená",J229,0)</f>
        <v>0</v>
      </c>
      <c r="BI229" s="156">
        <f>IF(N229="nulová",J229,0)</f>
        <v>0</v>
      </c>
      <c r="BJ229" s="14" t="s">
        <v>76</v>
      </c>
      <c r="BK229" s="156">
        <f>ROUND(I229*H229,2)</f>
        <v>120.57</v>
      </c>
      <c r="BL229" s="14" t="s">
        <v>169</v>
      </c>
      <c r="BM229" s="155" t="s">
        <v>409</v>
      </c>
    </row>
    <row r="230" spans="1:65" s="2" customFormat="1" ht="55.5" customHeight="1">
      <c r="A230" s="26"/>
      <c r="B230" s="143"/>
      <c r="C230" s="157" t="s">
        <v>276</v>
      </c>
      <c r="D230" s="157" t="s">
        <v>155</v>
      </c>
      <c r="E230" s="158" t="s">
        <v>410</v>
      </c>
      <c r="F230" s="159" t="s">
        <v>411</v>
      </c>
      <c r="G230" s="160" t="s">
        <v>145</v>
      </c>
      <c r="H230" s="161">
        <v>31.158999999999999</v>
      </c>
      <c r="I230" s="162">
        <v>13.92</v>
      </c>
      <c r="J230" s="162">
        <f>ROUND(I230*H230,2)</f>
        <v>433.73</v>
      </c>
      <c r="K230" s="163"/>
      <c r="L230" s="164"/>
      <c r="M230" s="165" t="s">
        <v>1</v>
      </c>
      <c r="N230" s="166" t="s">
        <v>34</v>
      </c>
      <c r="O230" s="153">
        <v>0</v>
      </c>
      <c r="P230" s="153">
        <f>O230*H230</f>
        <v>0</v>
      </c>
      <c r="Q230" s="153">
        <v>0</v>
      </c>
      <c r="R230" s="153">
        <f>Q230*H230</f>
        <v>0</v>
      </c>
      <c r="S230" s="153">
        <v>0</v>
      </c>
      <c r="T230" s="154">
        <f>S230*H230</f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199</v>
      </c>
      <c r="AT230" s="155" t="s">
        <v>155</v>
      </c>
      <c r="AU230" s="155" t="s">
        <v>76</v>
      </c>
      <c r="AY230" s="14" t="s">
        <v>140</v>
      </c>
      <c r="BE230" s="156">
        <f>IF(N230="základná",J230,0)</f>
        <v>0</v>
      </c>
      <c r="BF230" s="156">
        <f>IF(N230="znížená",J230,0)</f>
        <v>433.73</v>
      </c>
      <c r="BG230" s="156">
        <f>IF(N230="zákl. prenesená",J230,0)</f>
        <v>0</v>
      </c>
      <c r="BH230" s="156">
        <f>IF(N230="zníž. prenesená",J230,0)</f>
        <v>0</v>
      </c>
      <c r="BI230" s="156">
        <f>IF(N230="nulová",J230,0)</f>
        <v>0</v>
      </c>
      <c r="BJ230" s="14" t="s">
        <v>76</v>
      </c>
      <c r="BK230" s="156">
        <f>ROUND(I230*H230,2)</f>
        <v>433.73</v>
      </c>
      <c r="BL230" s="14" t="s">
        <v>169</v>
      </c>
      <c r="BM230" s="155" t="s">
        <v>412</v>
      </c>
    </row>
    <row r="231" spans="1:65" s="2" customFormat="1" ht="37.950000000000003" customHeight="1">
      <c r="A231" s="26"/>
      <c r="B231" s="143"/>
      <c r="C231" s="144" t="s">
        <v>413</v>
      </c>
      <c r="D231" s="144" t="s">
        <v>142</v>
      </c>
      <c r="E231" s="145" t="s">
        <v>414</v>
      </c>
      <c r="F231" s="146" t="s">
        <v>415</v>
      </c>
      <c r="G231" s="147" t="s">
        <v>145</v>
      </c>
      <c r="H231" s="148">
        <v>31.33</v>
      </c>
      <c r="I231" s="149">
        <v>20.29</v>
      </c>
      <c r="J231" s="149">
        <f>ROUND(I231*H231,2)</f>
        <v>635.69000000000005</v>
      </c>
      <c r="K231" s="150"/>
      <c r="L231" s="27"/>
      <c r="M231" s="151" t="s">
        <v>1</v>
      </c>
      <c r="N231" s="152" t="s">
        <v>34</v>
      </c>
      <c r="O231" s="153">
        <v>0</v>
      </c>
      <c r="P231" s="153">
        <f>O231*H231</f>
        <v>0</v>
      </c>
      <c r="Q231" s="153">
        <v>0</v>
      </c>
      <c r="R231" s="153">
        <f>Q231*H231</f>
        <v>0</v>
      </c>
      <c r="S231" s="153">
        <v>0</v>
      </c>
      <c r="T231" s="154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169</v>
      </c>
      <c r="AT231" s="155" t="s">
        <v>142</v>
      </c>
      <c r="AU231" s="155" t="s">
        <v>76</v>
      </c>
      <c r="AY231" s="14" t="s">
        <v>140</v>
      </c>
      <c r="BE231" s="156">
        <f>IF(N231="základná",J231,0)</f>
        <v>0</v>
      </c>
      <c r="BF231" s="156">
        <f>IF(N231="znížená",J231,0)</f>
        <v>635.69000000000005</v>
      </c>
      <c r="BG231" s="156">
        <f>IF(N231="zákl. prenesená",J231,0)</f>
        <v>0</v>
      </c>
      <c r="BH231" s="156">
        <f>IF(N231="zníž. prenesená",J231,0)</f>
        <v>0</v>
      </c>
      <c r="BI231" s="156">
        <f>IF(N231="nulová",J231,0)</f>
        <v>0</v>
      </c>
      <c r="BJ231" s="14" t="s">
        <v>76</v>
      </c>
      <c r="BK231" s="156">
        <f>ROUND(I231*H231,2)</f>
        <v>635.69000000000005</v>
      </c>
      <c r="BL231" s="14" t="s">
        <v>169</v>
      </c>
      <c r="BM231" s="155" t="s">
        <v>416</v>
      </c>
    </row>
    <row r="232" spans="1:65" s="2" customFormat="1" ht="24.15" customHeight="1">
      <c r="A232" s="26"/>
      <c r="B232" s="143"/>
      <c r="C232" s="144" t="s">
        <v>279</v>
      </c>
      <c r="D232" s="144" t="s">
        <v>142</v>
      </c>
      <c r="E232" s="145" t="s">
        <v>417</v>
      </c>
      <c r="F232" s="146" t="s">
        <v>418</v>
      </c>
      <c r="G232" s="147" t="s">
        <v>419</v>
      </c>
      <c r="H232" s="148">
        <v>52</v>
      </c>
      <c r="I232" s="149">
        <v>2.85885246</v>
      </c>
      <c r="J232" s="149">
        <f>ROUND(I232*H232,2)</f>
        <v>148.66</v>
      </c>
      <c r="K232" s="150"/>
      <c r="L232" s="27"/>
      <c r="M232" s="151" t="s">
        <v>1</v>
      </c>
      <c r="N232" s="152" t="s">
        <v>34</v>
      </c>
      <c r="O232" s="153">
        <v>0</v>
      </c>
      <c r="P232" s="153">
        <f>O232*H232</f>
        <v>0</v>
      </c>
      <c r="Q232" s="153">
        <v>0</v>
      </c>
      <c r="R232" s="153">
        <f>Q232*H232</f>
        <v>0</v>
      </c>
      <c r="S232" s="153">
        <v>0</v>
      </c>
      <c r="T232" s="154">
        <f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169</v>
      </c>
      <c r="AT232" s="155" t="s">
        <v>142</v>
      </c>
      <c r="AU232" s="155" t="s">
        <v>76</v>
      </c>
      <c r="AY232" s="14" t="s">
        <v>140</v>
      </c>
      <c r="BE232" s="156">
        <f>IF(N232="základná",J232,0)</f>
        <v>0</v>
      </c>
      <c r="BF232" s="156">
        <f>IF(N232="znížená",J232,0)</f>
        <v>148.66</v>
      </c>
      <c r="BG232" s="156">
        <f>IF(N232="zákl. prenesená",J232,0)</f>
        <v>0</v>
      </c>
      <c r="BH232" s="156">
        <f>IF(N232="zníž. prenesená",J232,0)</f>
        <v>0</v>
      </c>
      <c r="BI232" s="156">
        <f>IF(N232="nulová",J232,0)</f>
        <v>0</v>
      </c>
      <c r="BJ232" s="14" t="s">
        <v>76</v>
      </c>
      <c r="BK232" s="156">
        <f>ROUND(I232*H232,2)</f>
        <v>148.66</v>
      </c>
      <c r="BL232" s="14" t="s">
        <v>169</v>
      </c>
      <c r="BM232" s="155" t="s">
        <v>420</v>
      </c>
    </row>
    <row r="233" spans="1:65" s="12" customFormat="1" ht="22.95" customHeight="1">
      <c r="B233" s="131"/>
      <c r="D233" s="132" t="s">
        <v>67</v>
      </c>
      <c r="E233" s="141" t="s">
        <v>421</v>
      </c>
      <c r="F233" s="141" t="s">
        <v>422</v>
      </c>
      <c r="J233" s="142">
        <f>BK233</f>
        <v>18816.359999999997</v>
      </c>
      <c r="L233" s="131"/>
      <c r="M233" s="135"/>
      <c r="N233" s="136"/>
      <c r="O233" s="136"/>
      <c r="P233" s="137">
        <f>SUM(P234:P243)</f>
        <v>0</v>
      </c>
      <c r="Q233" s="136"/>
      <c r="R233" s="137">
        <f>SUM(R234:R243)</f>
        <v>0</v>
      </c>
      <c r="S233" s="136"/>
      <c r="T233" s="138">
        <f>SUM(T234:T243)</f>
        <v>0</v>
      </c>
      <c r="AR233" s="132" t="s">
        <v>76</v>
      </c>
      <c r="AT233" s="139" t="s">
        <v>67</v>
      </c>
      <c r="AU233" s="139" t="s">
        <v>72</v>
      </c>
      <c r="AY233" s="132" t="s">
        <v>140</v>
      </c>
      <c r="BK233" s="140">
        <f>SUM(BK234:BK243)</f>
        <v>18816.359999999997</v>
      </c>
    </row>
    <row r="234" spans="1:65" s="2" customFormat="1" ht="24.15" customHeight="1">
      <c r="A234" s="26"/>
      <c r="B234" s="143"/>
      <c r="C234" s="144" t="s">
        <v>423</v>
      </c>
      <c r="D234" s="144" t="s">
        <v>142</v>
      </c>
      <c r="E234" s="145" t="s">
        <v>424</v>
      </c>
      <c r="F234" s="146" t="s">
        <v>425</v>
      </c>
      <c r="G234" s="147" t="s">
        <v>145</v>
      </c>
      <c r="H234" s="148">
        <v>20.843</v>
      </c>
      <c r="I234" s="149">
        <v>7.39</v>
      </c>
      <c r="J234" s="149">
        <f t="shared" ref="J234:J243" si="30">ROUND(I234*H234,2)</f>
        <v>154.03</v>
      </c>
      <c r="K234" s="150"/>
      <c r="L234" s="27"/>
      <c r="M234" s="151" t="s">
        <v>1</v>
      </c>
      <c r="N234" s="152" t="s">
        <v>34</v>
      </c>
      <c r="O234" s="153">
        <v>0</v>
      </c>
      <c r="P234" s="153">
        <f t="shared" ref="P234:P243" si="31">O234*H234</f>
        <v>0</v>
      </c>
      <c r="Q234" s="153">
        <v>0</v>
      </c>
      <c r="R234" s="153">
        <f t="shared" ref="R234:R243" si="32">Q234*H234</f>
        <v>0</v>
      </c>
      <c r="S234" s="153">
        <v>0</v>
      </c>
      <c r="T234" s="154">
        <f t="shared" ref="T234:T243" si="33"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169</v>
      </c>
      <c r="AT234" s="155" t="s">
        <v>142</v>
      </c>
      <c r="AU234" s="155" t="s">
        <v>76</v>
      </c>
      <c r="AY234" s="14" t="s">
        <v>140</v>
      </c>
      <c r="BE234" s="156">
        <f t="shared" ref="BE234:BE243" si="34">IF(N234="základná",J234,0)</f>
        <v>0</v>
      </c>
      <c r="BF234" s="156">
        <f t="shared" ref="BF234:BF243" si="35">IF(N234="znížená",J234,0)</f>
        <v>154.03</v>
      </c>
      <c r="BG234" s="156">
        <f t="shared" ref="BG234:BG243" si="36">IF(N234="zákl. prenesená",J234,0)</f>
        <v>0</v>
      </c>
      <c r="BH234" s="156">
        <f t="shared" ref="BH234:BH243" si="37">IF(N234="zníž. prenesená",J234,0)</f>
        <v>0</v>
      </c>
      <c r="BI234" s="156">
        <f t="shared" ref="BI234:BI243" si="38">IF(N234="nulová",J234,0)</f>
        <v>0</v>
      </c>
      <c r="BJ234" s="14" t="s">
        <v>76</v>
      </c>
      <c r="BK234" s="156">
        <f t="shared" ref="BK234:BK243" si="39">ROUND(I234*H234,2)</f>
        <v>154.03</v>
      </c>
      <c r="BL234" s="14" t="s">
        <v>169</v>
      </c>
      <c r="BM234" s="155" t="s">
        <v>426</v>
      </c>
    </row>
    <row r="235" spans="1:65" s="2" customFormat="1" ht="37.950000000000003" customHeight="1">
      <c r="A235" s="26"/>
      <c r="B235" s="143"/>
      <c r="C235" s="157" t="s">
        <v>284</v>
      </c>
      <c r="D235" s="157" t="s">
        <v>155</v>
      </c>
      <c r="E235" s="158" t="s">
        <v>427</v>
      </c>
      <c r="F235" s="159" t="s">
        <v>428</v>
      </c>
      <c r="G235" s="160" t="s">
        <v>145</v>
      </c>
      <c r="H235" s="161">
        <v>21.26</v>
      </c>
      <c r="I235" s="162">
        <v>21.8</v>
      </c>
      <c r="J235" s="162">
        <f t="shared" si="30"/>
        <v>463.47</v>
      </c>
      <c r="K235" s="163"/>
      <c r="L235" s="164"/>
      <c r="M235" s="165" t="s">
        <v>1</v>
      </c>
      <c r="N235" s="166" t="s">
        <v>34</v>
      </c>
      <c r="O235" s="153">
        <v>0</v>
      </c>
      <c r="P235" s="153">
        <f t="shared" si="31"/>
        <v>0</v>
      </c>
      <c r="Q235" s="153">
        <v>0</v>
      </c>
      <c r="R235" s="153">
        <f t="shared" si="32"/>
        <v>0</v>
      </c>
      <c r="S235" s="153">
        <v>0</v>
      </c>
      <c r="T235" s="154">
        <f t="shared" si="3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199</v>
      </c>
      <c r="AT235" s="155" t="s">
        <v>155</v>
      </c>
      <c r="AU235" s="155" t="s">
        <v>76</v>
      </c>
      <c r="AY235" s="14" t="s">
        <v>140</v>
      </c>
      <c r="BE235" s="156">
        <f t="shared" si="34"/>
        <v>0</v>
      </c>
      <c r="BF235" s="156">
        <f t="shared" si="35"/>
        <v>463.47</v>
      </c>
      <c r="BG235" s="156">
        <f t="shared" si="36"/>
        <v>0</v>
      </c>
      <c r="BH235" s="156">
        <f t="shared" si="37"/>
        <v>0</v>
      </c>
      <c r="BI235" s="156">
        <f t="shared" si="38"/>
        <v>0</v>
      </c>
      <c r="BJ235" s="14" t="s">
        <v>76</v>
      </c>
      <c r="BK235" s="156">
        <f t="shared" si="39"/>
        <v>463.47</v>
      </c>
      <c r="BL235" s="14" t="s">
        <v>169</v>
      </c>
      <c r="BM235" s="155" t="s">
        <v>429</v>
      </c>
    </row>
    <row r="236" spans="1:65" s="2" customFormat="1" ht="16.5" customHeight="1">
      <c r="A236" s="26"/>
      <c r="B236" s="143"/>
      <c r="C236" s="144" t="s">
        <v>430</v>
      </c>
      <c r="D236" s="144" t="s">
        <v>142</v>
      </c>
      <c r="E236" s="145" t="s">
        <v>431</v>
      </c>
      <c r="F236" s="146" t="s">
        <v>432</v>
      </c>
      <c r="G236" s="147" t="s">
        <v>145</v>
      </c>
      <c r="H236" s="148">
        <v>27.094999999999999</v>
      </c>
      <c r="I236" s="149">
        <v>0.67</v>
      </c>
      <c r="J236" s="149">
        <f t="shared" si="30"/>
        <v>18.149999999999999</v>
      </c>
      <c r="K236" s="150"/>
      <c r="L236" s="27"/>
      <c r="M236" s="151" t="s">
        <v>1</v>
      </c>
      <c r="N236" s="152" t="s">
        <v>34</v>
      </c>
      <c r="O236" s="153">
        <v>0</v>
      </c>
      <c r="P236" s="153">
        <f t="shared" si="31"/>
        <v>0</v>
      </c>
      <c r="Q236" s="153">
        <v>0</v>
      </c>
      <c r="R236" s="153">
        <f t="shared" si="32"/>
        <v>0</v>
      </c>
      <c r="S236" s="153">
        <v>0</v>
      </c>
      <c r="T236" s="154">
        <f t="shared" si="3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169</v>
      </c>
      <c r="AT236" s="155" t="s">
        <v>142</v>
      </c>
      <c r="AU236" s="155" t="s">
        <v>76</v>
      </c>
      <c r="AY236" s="14" t="s">
        <v>140</v>
      </c>
      <c r="BE236" s="156">
        <f t="shared" si="34"/>
        <v>0</v>
      </c>
      <c r="BF236" s="156">
        <f t="shared" si="35"/>
        <v>18.149999999999999</v>
      </c>
      <c r="BG236" s="156">
        <f t="shared" si="36"/>
        <v>0</v>
      </c>
      <c r="BH236" s="156">
        <f t="shared" si="37"/>
        <v>0</v>
      </c>
      <c r="BI236" s="156">
        <f t="shared" si="38"/>
        <v>0</v>
      </c>
      <c r="BJ236" s="14" t="s">
        <v>76</v>
      </c>
      <c r="BK236" s="156">
        <f t="shared" si="39"/>
        <v>18.149999999999999</v>
      </c>
      <c r="BL236" s="14" t="s">
        <v>169</v>
      </c>
      <c r="BM236" s="155" t="s">
        <v>433</v>
      </c>
    </row>
    <row r="237" spans="1:65" s="2" customFormat="1" ht="16.5" customHeight="1">
      <c r="A237" s="26"/>
      <c r="B237" s="143"/>
      <c r="C237" s="157" t="s">
        <v>287</v>
      </c>
      <c r="D237" s="157" t="s">
        <v>155</v>
      </c>
      <c r="E237" s="158" t="s">
        <v>434</v>
      </c>
      <c r="F237" s="159" t="s">
        <v>432</v>
      </c>
      <c r="G237" s="160" t="s">
        <v>145</v>
      </c>
      <c r="H237" s="161">
        <v>31.164999999999999</v>
      </c>
      <c r="I237" s="162">
        <v>2.1</v>
      </c>
      <c r="J237" s="162">
        <f t="shared" si="30"/>
        <v>65.45</v>
      </c>
      <c r="K237" s="163"/>
      <c r="L237" s="164"/>
      <c r="M237" s="165" t="s">
        <v>1</v>
      </c>
      <c r="N237" s="166" t="s">
        <v>34</v>
      </c>
      <c r="O237" s="153">
        <v>0</v>
      </c>
      <c r="P237" s="153">
        <f t="shared" si="31"/>
        <v>0</v>
      </c>
      <c r="Q237" s="153">
        <v>0</v>
      </c>
      <c r="R237" s="153">
        <f t="shared" si="32"/>
        <v>0</v>
      </c>
      <c r="S237" s="153">
        <v>0</v>
      </c>
      <c r="T237" s="154">
        <f t="shared" si="3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199</v>
      </c>
      <c r="AT237" s="155" t="s">
        <v>155</v>
      </c>
      <c r="AU237" s="155" t="s">
        <v>76</v>
      </c>
      <c r="AY237" s="14" t="s">
        <v>140</v>
      </c>
      <c r="BE237" s="156">
        <f t="shared" si="34"/>
        <v>0</v>
      </c>
      <c r="BF237" s="156">
        <f t="shared" si="35"/>
        <v>65.45</v>
      </c>
      <c r="BG237" s="156">
        <f t="shared" si="36"/>
        <v>0</v>
      </c>
      <c r="BH237" s="156">
        <f t="shared" si="37"/>
        <v>0</v>
      </c>
      <c r="BI237" s="156">
        <f t="shared" si="38"/>
        <v>0</v>
      </c>
      <c r="BJ237" s="14" t="s">
        <v>76</v>
      </c>
      <c r="BK237" s="156">
        <f t="shared" si="39"/>
        <v>65.45</v>
      </c>
      <c r="BL237" s="14" t="s">
        <v>169</v>
      </c>
      <c r="BM237" s="155" t="s">
        <v>435</v>
      </c>
    </row>
    <row r="238" spans="1:65" s="2" customFormat="1" ht="24.15" customHeight="1">
      <c r="A238" s="26"/>
      <c r="B238" s="143"/>
      <c r="C238" s="144" t="s">
        <v>436</v>
      </c>
      <c r="D238" s="144" t="s">
        <v>142</v>
      </c>
      <c r="E238" s="145" t="s">
        <v>437</v>
      </c>
      <c r="F238" s="146" t="s">
        <v>438</v>
      </c>
      <c r="G238" s="147" t="s">
        <v>145</v>
      </c>
      <c r="H238" s="148">
        <v>284.35000000000002</v>
      </c>
      <c r="I238" s="149">
        <v>7.85</v>
      </c>
      <c r="J238" s="149">
        <f t="shared" si="30"/>
        <v>2232.15</v>
      </c>
      <c r="K238" s="150"/>
      <c r="L238" s="27"/>
      <c r="M238" s="151" t="s">
        <v>1</v>
      </c>
      <c r="N238" s="152" t="s">
        <v>34</v>
      </c>
      <c r="O238" s="153">
        <v>0</v>
      </c>
      <c r="P238" s="153">
        <f t="shared" si="31"/>
        <v>0</v>
      </c>
      <c r="Q238" s="153">
        <v>0</v>
      </c>
      <c r="R238" s="153">
        <f t="shared" si="32"/>
        <v>0</v>
      </c>
      <c r="S238" s="153">
        <v>0</v>
      </c>
      <c r="T238" s="154">
        <f t="shared" si="3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169</v>
      </c>
      <c r="AT238" s="155" t="s">
        <v>142</v>
      </c>
      <c r="AU238" s="155" t="s">
        <v>76</v>
      </c>
      <c r="AY238" s="14" t="s">
        <v>140</v>
      </c>
      <c r="BE238" s="156">
        <f t="shared" si="34"/>
        <v>0</v>
      </c>
      <c r="BF238" s="156">
        <f t="shared" si="35"/>
        <v>2232.15</v>
      </c>
      <c r="BG238" s="156">
        <f t="shared" si="36"/>
        <v>0</v>
      </c>
      <c r="BH238" s="156">
        <f t="shared" si="37"/>
        <v>0</v>
      </c>
      <c r="BI238" s="156">
        <f t="shared" si="38"/>
        <v>0</v>
      </c>
      <c r="BJ238" s="14" t="s">
        <v>76</v>
      </c>
      <c r="BK238" s="156">
        <f t="shared" si="39"/>
        <v>2232.15</v>
      </c>
      <c r="BL238" s="14" t="s">
        <v>169</v>
      </c>
      <c r="BM238" s="155" t="s">
        <v>439</v>
      </c>
    </row>
    <row r="239" spans="1:65" s="2" customFormat="1" ht="44.25" customHeight="1">
      <c r="A239" s="26"/>
      <c r="B239" s="143"/>
      <c r="C239" s="157" t="s">
        <v>291</v>
      </c>
      <c r="D239" s="157" t="s">
        <v>155</v>
      </c>
      <c r="E239" s="158" t="s">
        <v>440</v>
      </c>
      <c r="F239" s="159" t="s">
        <v>441</v>
      </c>
      <c r="G239" s="160" t="s">
        <v>145</v>
      </c>
      <c r="H239" s="161">
        <v>266.52600000000001</v>
      </c>
      <c r="I239" s="162">
        <v>49.44</v>
      </c>
      <c r="J239" s="162">
        <f t="shared" si="30"/>
        <v>13177.05</v>
      </c>
      <c r="K239" s="163"/>
      <c r="L239" s="164"/>
      <c r="M239" s="165" t="s">
        <v>1</v>
      </c>
      <c r="N239" s="166" t="s">
        <v>34</v>
      </c>
      <c r="O239" s="153">
        <v>0</v>
      </c>
      <c r="P239" s="153">
        <f t="shared" si="31"/>
        <v>0</v>
      </c>
      <c r="Q239" s="153">
        <v>0</v>
      </c>
      <c r="R239" s="153">
        <f t="shared" si="32"/>
        <v>0</v>
      </c>
      <c r="S239" s="153">
        <v>0</v>
      </c>
      <c r="T239" s="154">
        <f t="shared" si="3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199</v>
      </c>
      <c r="AT239" s="155" t="s">
        <v>155</v>
      </c>
      <c r="AU239" s="155" t="s">
        <v>76</v>
      </c>
      <c r="AY239" s="14" t="s">
        <v>140</v>
      </c>
      <c r="BE239" s="156">
        <f t="shared" si="34"/>
        <v>0</v>
      </c>
      <c r="BF239" s="156">
        <f t="shared" si="35"/>
        <v>13177.05</v>
      </c>
      <c r="BG239" s="156">
        <f t="shared" si="36"/>
        <v>0</v>
      </c>
      <c r="BH239" s="156">
        <f t="shared" si="37"/>
        <v>0</v>
      </c>
      <c r="BI239" s="156">
        <f t="shared" si="38"/>
        <v>0</v>
      </c>
      <c r="BJ239" s="14" t="s">
        <v>76</v>
      </c>
      <c r="BK239" s="156">
        <f t="shared" si="39"/>
        <v>13177.05</v>
      </c>
      <c r="BL239" s="14" t="s">
        <v>169</v>
      </c>
      <c r="BM239" s="155" t="s">
        <v>442</v>
      </c>
    </row>
    <row r="240" spans="1:65" s="2" customFormat="1" ht="44.25" customHeight="1">
      <c r="A240" s="26"/>
      <c r="B240" s="143"/>
      <c r="C240" s="157" t="s">
        <v>443</v>
      </c>
      <c r="D240" s="157" t="s">
        <v>155</v>
      </c>
      <c r="E240" s="158" t="s">
        <v>444</v>
      </c>
      <c r="F240" s="159" t="s">
        <v>445</v>
      </c>
      <c r="G240" s="160" t="s">
        <v>145</v>
      </c>
      <c r="H240" s="161">
        <v>23.510999999999999</v>
      </c>
      <c r="I240" s="162">
        <v>31.94</v>
      </c>
      <c r="J240" s="162">
        <f t="shared" si="30"/>
        <v>750.94</v>
      </c>
      <c r="K240" s="163"/>
      <c r="L240" s="164"/>
      <c r="M240" s="165" t="s">
        <v>1</v>
      </c>
      <c r="N240" s="166" t="s">
        <v>34</v>
      </c>
      <c r="O240" s="153">
        <v>0</v>
      </c>
      <c r="P240" s="153">
        <f t="shared" si="31"/>
        <v>0</v>
      </c>
      <c r="Q240" s="153">
        <v>0</v>
      </c>
      <c r="R240" s="153">
        <f t="shared" si="32"/>
        <v>0</v>
      </c>
      <c r="S240" s="153">
        <v>0</v>
      </c>
      <c r="T240" s="154">
        <f t="shared" si="3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199</v>
      </c>
      <c r="AT240" s="155" t="s">
        <v>155</v>
      </c>
      <c r="AU240" s="155" t="s">
        <v>76</v>
      </c>
      <c r="AY240" s="14" t="s">
        <v>140</v>
      </c>
      <c r="BE240" s="156">
        <f t="shared" si="34"/>
        <v>0</v>
      </c>
      <c r="BF240" s="156">
        <f t="shared" si="35"/>
        <v>750.94</v>
      </c>
      <c r="BG240" s="156">
        <f t="shared" si="36"/>
        <v>0</v>
      </c>
      <c r="BH240" s="156">
        <f t="shared" si="37"/>
        <v>0</v>
      </c>
      <c r="BI240" s="156">
        <f t="shared" si="38"/>
        <v>0</v>
      </c>
      <c r="BJ240" s="14" t="s">
        <v>76</v>
      </c>
      <c r="BK240" s="156">
        <f t="shared" si="39"/>
        <v>750.94</v>
      </c>
      <c r="BL240" s="14" t="s">
        <v>169</v>
      </c>
      <c r="BM240" s="155" t="s">
        <v>446</v>
      </c>
    </row>
    <row r="241" spans="1:65" s="2" customFormat="1" ht="24.15" customHeight="1">
      <c r="A241" s="26"/>
      <c r="B241" s="143"/>
      <c r="C241" s="144" t="s">
        <v>294</v>
      </c>
      <c r="D241" s="144" t="s">
        <v>142</v>
      </c>
      <c r="E241" s="145" t="s">
        <v>447</v>
      </c>
      <c r="F241" s="146" t="s">
        <v>448</v>
      </c>
      <c r="G241" s="147" t="s">
        <v>145</v>
      </c>
      <c r="H241" s="148">
        <v>117.601</v>
      </c>
      <c r="I241" s="149">
        <v>6.43</v>
      </c>
      <c r="J241" s="149">
        <f t="shared" si="30"/>
        <v>756.17</v>
      </c>
      <c r="K241" s="150"/>
      <c r="L241" s="27"/>
      <c r="M241" s="151" t="s">
        <v>1</v>
      </c>
      <c r="N241" s="152" t="s">
        <v>34</v>
      </c>
      <c r="O241" s="153">
        <v>0</v>
      </c>
      <c r="P241" s="153">
        <f t="shared" si="31"/>
        <v>0</v>
      </c>
      <c r="Q241" s="153">
        <v>0</v>
      </c>
      <c r="R241" s="153">
        <f t="shared" si="32"/>
        <v>0</v>
      </c>
      <c r="S241" s="153">
        <v>0</v>
      </c>
      <c r="T241" s="154">
        <f t="shared" si="3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169</v>
      </c>
      <c r="AT241" s="155" t="s">
        <v>142</v>
      </c>
      <c r="AU241" s="155" t="s">
        <v>76</v>
      </c>
      <c r="AY241" s="14" t="s">
        <v>140</v>
      </c>
      <c r="BE241" s="156">
        <f t="shared" si="34"/>
        <v>0</v>
      </c>
      <c r="BF241" s="156">
        <f t="shared" si="35"/>
        <v>756.17</v>
      </c>
      <c r="BG241" s="156">
        <f t="shared" si="36"/>
        <v>0</v>
      </c>
      <c r="BH241" s="156">
        <f t="shared" si="37"/>
        <v>0</v>
      </c>
      <c r="BI241" s="156">
        <f t="shared" si="38"/>
        <v>0</v>
      </c>
      <c r="BJ241" s="14" t="s">
        <v>76</v>
      </c>
      <c r="BK241" s="156">
        <f t="shared" si="39"/>
        <v>756.17</v>
      </c>
      <c r="BL241" s="14" t="s">
        <v>169</v>
      </c>
      <c r="BM241" s="155" t="s">
        <v>449</v>
      </c>
    </row>
    <row r="242" spans="1:65" s="2" customFormat="1" ht="55.5" customHeight="1">
      <c r="A242" s="26"/>
      <c r="B242" s="143"/>
      <c r="C242" s="157" t="s">
        <v>450</v>
      </c>
      <c r="D242" s="157" t="s">
        <v>155</v>
      </c>
      <c r="E242" s="158" t="s">
        <v>451</v>
      </c>
      <c r="F242" s="159" t="s">
        <v>452</v>
      </c>
      <c r="G242" s="160" t="s">
        <v>145</v>
      </c>
      <c r="H242" s="161">
        <v>119.953</v>
      </c>
      <c r="I242" s="162">
        <v>8.16</v>
      </c>
      <c r="J242" s="162">
        <f t="shared" si="30"/>
        <v>978.82</v>
      </c>
      <c r="K242" s="163"/>
      <c r="L242" s="164"/>
      <c r="M242" s="165" t="s">
        <v>1</v>
      </c>
      <c r="N242" s="166" t="s">
        <v>34</v>
      </c>
      <c r="O242" s="153">
        <v>0</v>
      </c>
      <c r="P242" s="153">
        <f t="shared" si="31"/>
        <v>0</v>
      </c>
      <c r="Q242" s="153">
        <v>0</v>
      </c>
      <c r="R242" s="153">
        <f t="shared" si="32"/>
        <v>0</v>
      </c>
      <c r="S242" s="153">
        <v>0</v>
      </c>
      <c r="T242" s="154">
        <f t="shared" si="3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199</v>
      </c>
      <c r="AT242" s="155" t="s">
        <v>155</v>
      </c>
      <c r="AU242" s="155" t="s">
        <v>76</v>
      </c>
      <c r="AY242" s="14" t="s">
        <v>140</v>
      </c>
      <c r="BE242" s="156">
        <f t="shared" si="34"/>
        <v>0</v>
      </c>
      <c r="BF242" s="156">
        <f t="shared" si="35"/>
        <v>978.82</v>
      </c>
      <c r="BG242" s="156">
        <f t="shared" si="36"/>
        <v>0</v>
      </c>
      <c r="BH242" s="156">
        <f t="shared" si="37"/>
        <v>0</v>
      </c>
      <c r="BI242" s="156">
        <f t="shared" si="38"/>
        <v>0</v>
      </c>
      <c r="BJ242" s="14" t="s">
        <v>76</v>
      </c>
      <c r="BK242" s="156">
        <f t="shared" si="39"/>
        <v>978.82</v>
      </c>
      <c r="BL242" s="14" t="s">
        <v>169</v>
      </c>
      <c r="BM242" s="155" t="s">
        <v>453</v>
      </c>
    </row>
    <row r="243" spans="1:65" s="2" customFormat="1" ht="24.15" customHeight="1">
      <c r="A243" s="26"/>
      <c r="B243" s="143"/>
      <c r="C243" s="144" t="s">
        <v>298</v>
      </c>
      <c r="D243" s="144" t="s">
        <v>142</v>
      </c>
      <c r="E243" s="145" t="s">
        <v>454</v>
      </c>
      <c r="F243" s="146" t="s">
        <v>455</v>
      </c>
      <c r="G243" s="147" t="s">
        <v>419</v>
      </c>
      <c r="H243" s="148">
        <v>154</v>
      </c>
      <c r="I243" s="149">
        <v>1.42942623</v>
      </c>
      <c r="J243" s="149">
        <f t="shared" si="30"/>
        <v>220.13</v>
      </c>
      <c r="K243" s="150"/>
      <c r="L243" s="27"/>
      <c r="M243" s="151" t="s">
        <v>1</v>
      </c>
      <c r="N243" s="152" t="s">
        <v>34</v>
      </c>
      <c r="O243" s="153">
        <v>0</v>
      </c>
      <c r="P243" s="153">
        <f t="shared" si="31"/>
        <v>0</v>
      </c>
      <c r="Q243" s="153">
        <v>0</v>
      </c>
      <c r="R243" s="153">
        <f t="shared" si="32"/>
        <v>0</v>
      </c>
      <c r="S243" s="153">
        <v>0</v>
      </c>
      <c r="T243" s="154">
        <f t="shared" si="3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169</v>
      </c>
      <c r="AT243" s="155" t="s">
        <v>142</v>
      </c>
      <c r="AU243" s="155" t="s">
        <v>76</v>
      </c>
      <c r="AY243" s="14" t="s">
        <v>140</v>
      </c>
      <c r="BE243" s="156">
        <f t="shared" si="34"/>
        <v>0</v>
      </c>
      <c r="BF243" s="156">
        <f t="shared" si="35"/>
        <v>220.13</v>
      </c>
      <c r="BG243" s="156">
        <f t="shared" si="36"/>
        <v>0</v>
      </c>
      <c r="BH243" s="156">
        <f t="shared" si="37"/>
        <v>0</v>
      </c>
      <c r="BI243" s="156">
        <f t="shared" si="38"/>
        <v>0</v>
      </c>
      <c r="BJ243" s="14" t="s">
        <v>76</v>
      </c>
      <c r="BK243" s="156">
        <f t="shared" si="39"/>
        <v>220.13</v>
      </c>
      <c r="BL243" s="14" t="s">
        <v>169</v>
      </c>
      <c r="BM243" s="155" t="s">
        <v>456</v>
      </c>
    </row>
    <row r="244" spans="1:65" s="12" customFormat="1" ht="22.95" customHeight="1">
      <c r="B244" s="131"/>
      <c r="D244" s="132" t="s">
        <v>67</v>
      </c>
      <c r="E244" s="141" t="s">
        <v>457</v>
      </c>
      <c r="F244" s="141" t="s">
        <v>458</v>
      </c>
      <c r="J244" s="142">
        <f>BK244</f>
        <v>369.57000000000005</v>
      </c>
      <c r="L244" s="131"/>
      <c r="M244" s="135"/>
      <c r="N244" s="136"/>
      <c r="O244" s="136"/>
      <c r="P244" s="137">
        <f>SUM(P245:P248)</f>
        <v>0</v>
      </c>
      <c r="Q244" s="136"/>
      <c r="R244" s="137">
        <f>SUM(R245:R248)</f>
        <v>0</v>
      </c>
      <c r="S244" s="136"/>
      <c r="T244" s="138">
        <f>SUM(T245:T248)</f>
        <v>0</v>
      </c>
      <c r="AR244" s="132" t="s">
        <v>76</v>
      </c>
      <c r="AT244" s="139" t="s">
        <v>67</v>
      </c>
      <c r="AU244" s="139" t="s">
        <v>72</v>
      </c>
      <c r="AY244" s="132" t="s">
        <v>140</v>
      </c>
      <c r="BK244" s="140">
        <f>SUM(BK245:BK248)</f>
        <v>369.57000000000005</v>
      </c>
    </row>
    <row r="245" spans="1:65" s="2" customFormat="1" ht="16.5" customHeight="1">
      <c r="A245" s="26"/>
      <c r="B245" s="143"/>
      <c r="C245" s="144" t="s">
        <v>459</v>
      </c>
      <c r="D245" s="144" t="s">
        <v>142</v>
      </c>
      <c r="E245" s="145" t="s">
        <v>460</v>
      </c>
      <c r="F245" s="146" t="s">
        <v>461</v>
      </c>
      <c r="G245" s="147" t="s">
        <v>187</v>
      </c>
      <c r="H245" s="148">
        <v>1</v>
      </c>
      <c r="I245" s="149">
        <v>52.65</v>
      </c>
      <c r="J245" s="149">
        <f>ROUND(I245*H245,2)</f>
        <v>52.65</v>
      </c>
      <c r="K245" s="150"/>
      <c r="L245" s="27"/>
      <c r="M245" s="151" t="s">
        <v>1</v>
      </c>
      <c r="N245" s="152" t="s">
        <v>34</v>
      </c>
      <c r="O245" s="153">
        <v>0</v>
      </c>
      <c r="P245" s="153">
        <f>O245*H245</f>
        <v>0</v>
      </c>
      <c r="Q245" s="153">
        <v>0</v>
      </c>
      <c r="R245" s="153">
        <f>Q245*H245</f>
        <v>0</v>
      </c>
      <c r="S245" s="153">
        <v>0</v>
      </c>
      <c r="T245" s="154">
        <f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169</v>
      </c>
      <c r="AT245" s="155" t="s">
        <v>142</v>
      </c>
      <c r="AU245" s="155" t="s">
        <v>76</v>
      </c>
      <c r="AY245" s="14" t="s">
        <v>140</v>
      </c>
      <c r="BE245" s="156">
        <f>IF(N245="základná",J245,0)</f>
        <v>0</v>
      </c>
      <c r="BF245" s="156">
        <f>IF(N245="znížená",J245,0)</f>
        <v>52.65</v>
      </c>
      <c r="BG245" s="156">
        <f>IF(N245="zákl. prenesená",J245,0)</f>
        <v>0</v>
      </c>
      <c r="BH245" s="156">
        <f>IF(N245="zníž. prenesená",J245,0)</f>
        <v>0</v>
      </c>
      <c r="BI245" s="156">
        <f>IF(N245="nulová",J245,0)</f>
        <v>0</v>
      </c>
      <c r="BJ245" s="14" t="s">
        <v>76</v>
      </c>
      <c r="BK245" s="156">
        <f>ROUND(I245*H245,2)</f>
        <v>52.65</v>
      </c>
      <c r="BL245" s="14" t="s">
        <v>169</v>
      </c>
      <c r="BM245" s="155" t="s">
        <v>462</v>
      </c>
    </row>
    <row r="246" spans="1:65" s="2" customFormat="1" ht="16.5" customHeight="1">
      <c r="A246" s="26"/>
      <c r="B246" s="143"/>
      <c r="C246" s="144" t="s">
        <v>301</v>
      </c>
      <c r="D246" s="144" t="s">
        <v>142</v>
      </c>
      <c r="E246" s="145" t="s">
        <v>463</v>
      </c>
      <c r="F246" s="146" t="s">
        <v>464</v>
      </c>
      <c r="G246" s="147" t="s">
        <v>187</v>
      </c>
      <c r="H246" s="148">
        <v>5</v>
      </c>
      <c r="I246" s="149">
        <v>20.04</v>
      </c>
      <c r="J246" s="149">
        <f>ROUND(I246*H246,2)</f>
        <v>100.2</v>
      </c>
      <c r="K246" s="150"/>
      <c r="L246" s="27"/>
      <c r="M246" s="151" t="s">
        <v>1</v>
      </c>
      <c r="N246" s="152" t="s">
        <v>34</v>
      </c>
      <c r="O246" s="153">
        <v>0</v>
      </c>
      <c r="P246" s="153">
        <f>O246*H246</f>
        <v>0</v>
      </c>
      <c r="Q246" s="153">
        <v>0</v>
      </c>
      <c r="R246" s="153">
        <f>Q246*H246</f>
        <v>0</v>
      </c>
      <c r="S246" s="153">
        <v>0</v>
      </c>
      <c r="T246" s="154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169</v>
      </c>
      <c r="AT246" s="155" t="s">
        <v>142</v>
      </c>
      <c r="AU246" s="155" t="s">
        <v>76</v>
      </c>
      <c r="AY246" s="14" t="s">
        <v>140</v>
      </c>
      <c r="BE246" s="156">
        <f>IF(N246="základná",J246,0)</f>
        <v>0</v>
      </c>
      <c r="BF246" s="156">
        <f>IF(N246="znížená",J246,0)</f>
        <v>100.2</v>
      </c>
      <c r="BG246" s="156">
        <f>IF(N246="zákl. prenesená",J246,0)</f>
        <v>0</v>
      </c>
      <c r="BH246" s="156">
        <f>IF(N246="zníž. prenesená",J246,0)</f>
        <v>0</v>
      </c>
      <c r="BI246" s="156">
        <f>IF(N246="nulová",J246,0)</f>
        <v>0</v>
      </c>
      <c r="BJ246" s="14" t="s">
        <v>76</v>
      </c>
      <c r="BK246" s="156">
        <f>ROUND(I246*H246,2)</f>
        <v>100.2</v>
      </c>
      <c r="BL246" s="14" t="s">
        <v>169</v>
      </c>
      <c r="BM246" s="155" t="s">
        <v>465</v>
      </c>
    </row>
    <row r="247" spans="1:65" s="2" customFormat="1" ht="21.75" customHeight="1">
      <c r="A247" s="26"/>
      <c r="B247" s="143"/>
      <c r="C247" s="144" t="s">
        <v>466</v>
      </c>
      <c r="D247" s="144" t="s">
        <v>142</v>
      </c>
      <c r="E247" s="145" t="s">
        <v>467</v>
      </c>
      <c r="F247" s="146" t="s">
        <v>468</v>
      </c>
      <c r="G247" s="147" t="s">
        <v>469</v>
      </c>
      <c r="H247" s="148">
        <v>8</v>
      </c>
      <c r="I247" s="149">
        <v>23.42</v>
      </c>
      <c r="J247" s="149">
        <f>ROUND(I247*H247,2)</f>
        <v>187.36</v>
      </c>
      <c r="K247" s="150"/>
      <c r="L247" s="27"/>
      <c r="M247" s="151" t="s">
        <v>1</v>
      </c>
      <c r="N247" s="152" t="s">
        <v>34</v>
      </c>
      <c r="O247" s="153">
        <v>0</v>
      </c>
      <c r="P247" s="153">
        <f>O247*H247</f>
        <v>0</v>
      </c>
      <c r="Q247" s="153">
        <v>0</v>
      </c>
      <c r="R247" s="153">
        <f>Q247*H247</f>
        <v>0</v>
      </c>
      <c r="S247" s="153">
        <v>0</v>
      </c>
      <c r="T247" s="154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169</v>
      </c>
      <c r="AT247" s="155" t="s">
        <v>142</v>
      </c>
      <c r="AU247" s="155" t="s">
        <v>76</v>
      </c>
      <c r="AY247" s="14" t="s">
        <v>140</v>
      </c>
      <c r="BE247" s="156">
        <f>IF(N247="základná",J247,0)</f>
        <v>0</v>
      </c>
      <c r="BF247" s="156">
        <f>IF(N247="znížená",J247,0)</f>
        <v>187.36</v>
      </c>
      <c r="BG247" s="156">
        <f>IF(N247="zákl. prenesená",J247,0)</f>
        <v>0</v>
      </c>
      <c r="BH247" s="156">
        <f>IF(N247="zníž. prenesená",J247,0)</f>
        <v>0</v>
      </c>
      <c r="BI247" s="156">
        <f>IF(N247="nulová",J247,0)</f>
        <v>0</v>
      </c>
      <c r="BJ247" s="14" t="s">
        <v>76</v>
      </c>
      <c r="BK247" s="156">
        <f>ROUND(I247*H247,2)</f>
        <v>187.36</v>
      </c>
      <c r="BL247" s="14" t="s">
        <v>169</v>
      </c>
      <c r="BM247" s="155" t="s">
        <v>470</v>
      </c>
    </row>
    <row r="248" spans="1:65" s="2" customFormat="1" ht="24.15" customHeight="1">
      <c r="A248" s="26"/>
      <c r="B248" s="143"/>
      <c r="C248" s="144" t="s">
        <v>305</v>
      </c>
      <c r="D248" s="144" t="s">
        <v>142</v>
      </c>
      <c r="E248" s="145" t="s">
        <v>471</v>
      </c>
      <c r="F248" s="146" t="s">
        <v>472</v>
      </c>
      <c r="G248" s="147" t="s">
        <v>419</v>
      </c>
      <c r="H248" s="148">
        <v>89</v>
      </c>
      <c r="I248" s="149">
        <v>0.32986758999999999</v>
      </c>
      <c r="J248" s="149">
        <f>ROUND(I248*H248,2)</f>
        <v>29.36</v>
      </c>
      <c r="K248" s="150"/>
      <c r="L248" s="27"/>
      <c r="M248" s="151" t="s">
        <v>1</v>
      </c>
      <c r="N248" s="152" t="s">
        <v>34</v>
      </c>
      <c r="O248" s="153">
        <v>0</v>
      </c>
      <c r="P248" s="153">
        <f>O248*H248</f>
        <v>0</v>
      </c>
      <c r="Q248" s="153">
        <v>0</v>
      </c>
      <c r="R248" s="153">
        <f>Q248*H248</f>
        <v>0</v>
      </c>
      <c r="S248" s="153">
        <v>0</v>
      </c>
      <c r="T248" s="154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169</v>
      </c>
      <c r="AT248" s="155" t="s">
        <v>142</v>
      </c>
      <c r="AU248" s="155" t="s">
        <v>76</v>
      </c>
      <c r="AY248" s="14" t="s">
        <v>140</v>
      </c>
      <c r="BE248" s="156">
        <f>IF(N248="základná",J248,0)</f>
        <v>0</v>
      </c>
      <c r="BF248" s="156">
        <f>IF(N248="znížená",J248,0)</f>
        <v>29.36</v>
      </c>
      <c r="BG248" s="156">
        <f>IF(N248="zákl. prenesená",J248,0)</f>
        <v>0</v>
      </c>
      <c r="BH248" s="156">
        <f>IF(N248="zníž. prenesená",J248,0)</f>
        <v>0</v>
      </c>
      <c r="BI248" s="156">
        <f>IF(N248="nulová",J248,0)</f>
        <v>0</v>
      </c>
      <c r="BJ248" s="14" t="s">
        <v>76</v>
      </c>
      <c r="BK248" s="156">
        <f>ROUND(I248*H248,2)</f>
        <v>29.36</v>
      </c>
      <c r="BL248" s="14" t="s">
        <v>169</v>
      </c>
      <c r="BM248" s="155" t="s">
        <v>473</v>
      </c>
    </row>
    <row r="249" spans="1:65" s="12" customFormat="1" ht="22.95" customHeight="1">
      <c r="B249" s="131"/>
      <c r="D249" s="132" t="s">
        <v>67</v>
      </c>
      <c r="E249" s="141" t="s">
        <v>474</v>
      </c>
      <c r="F249" s="141" t="s">
        <v>475</v>
      </c>
      <c r="J249" s="142">
        <f>BK249</f>
        <v>405.63</v>
      </c>
      <c r="L249" s="131"/>
      <c r="M249" s="135"/>
      <c r="N249" s="136"/>
      <c r="O249" s="136"/>
      <c r="P249" s="137">
        <f>SUM(P250:P251)</f>
        <v>0</v>
      </c>
      <c r="Q249" s="136"/>
      <c r="R249" s="137">
        <f>SUM(R250:R251)</f>
        <v>0</v>
      </c>
      <c r="S249" s="136"/>
      <c r="T249" s="138">
        <f>SUM(T250:T251)</f>
        <v>0</v>
      </c>
      <c r="AR249" s="132" t="s">
        <v>76</v>
      </c>
      <c r="AT249" s="139" t="s">
        <v>67</v>
      </c>
      <c r="AU249" s="139" t="s">
        <v>72</v>
      </c>
      <c r="AY249" s="132" t="s">
        <v>140</v>
      </c>
      <c r="BK249" s="140">
        <f>SUM(BK250:BK251)</f>
        <v>405.63</v>
      </c>
    </row>
    <row r="250" spans="1:65" s="2" customFormat="1" ht="24.15" customHeight="1">
      <c r="A250" s="26"/>
      <c r="B250" s="143"/>
      <c r="C250" s="144" t="s">
        <v>476</v>
      </c>
      <c r="D250" s="144" t="s">
        <v>142</v>
      </c>
      <c r="E250" s="145" t="s">
        <v>477</v>
      </c>
      <c r="F250" s="146" t="s">
        <v>478</v>
      </c>
      <c r="G250" s="147" t="s">
        <v>264</v>
      </c>
      <c r="H250" s="148">
        <v>135.6</v>
      </c>
      <c r="I250" s="149">
        <v>2.14</v>
      </c>
      <c r="J250" s="149">
        <f>ROUND(I250*H250,2)</f>
        <v>290.18</v>
      </c>
      <c r="K250" s="150"/>
      <c r="L250" s="27"/>
      <c r="M250" s="151" t="s">
        <v>1</v>
      </c>
      <c r="N250" s="152" t="s">
        <v>34</v>
      </c>
      <c r="O250" s="153">
        <v>0</v>
      </c>
      <c r="P250" s="153">
        <f>O250*H250</f>
        <v>0</v>
      </c>
      <c r="Q250" s="153">
        <v>0</v>
      </c>
      <c r="R250" s="153">
        <f>Q250*H250</f>
        <v>0</v>
      </c>
      <c r="S250" s="153">
        <v>0</v>
      </c>
      <c r="T250" s="154">
        <f>S250*H250</f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5" t="s">
        <v>169</v>
      </c>
      <c r="AT250" s="155" t="s">
        <v>142</v>
      </c>
      <c r="AU250" s="155" t="s">
        <v>76</v>
      </c>
      <c r="AY250" s="14" t="s">
        <v>140</v>
      </c>
      <c r="BE250" s="156">
        <f>IF(N250="základná",J250,0)</f>
        <v>0</v>
      </c>
      <c r="BF250" s="156">
        <f>IF(N250="znížená",J250,0)</f>
        <v>290.18</v>
      </c>
      <c r="BG250" s="156">
        <f>IF(N250="zákl. prenesená",J250,0)</f>
        <v>0</v>
      </c>
      <c r="BH250" s="156">
        <f>IF(N250="zníž. prenesená",J250,0)</f>
        <v>0</v>
      </c>
      <c r="BI250" s="156">
        <f>IF(N250="nulová",J250,0)</f>
        <v>0</v>
      </c>
      <c r="BJ250" s="14" t="s">
        <v>76</v>
      </c>
      <c r="BK250" s="156">
        <f>ROUND(I250*H250,2)</f>
        <v>290.18</v>
      </c>
      <c r="BL250" s="14" t="s">
        <v>169</v>
      </c>
      <c r="BM250" s="155" t="s">
        <v>479</v>
      </c>
    </row>
    <row r="251" spans="1:65" s="2" customFormat="1" ht="24.15" customHeight="1">
      <c r="A251" s="26"/>
      <c r="B251" s="143"/>
      <c r="C251" s="144" t="s">
        <v>308</v>
      </c>
      <c r="D251" s="144" t="s">
        <v>142</v>
      </c>
      <c r="E251" s="145" t="s">
        <v>480</v>
      </c>
      <c r="F251" s="146" t="s">
        <v>481</v>
      </c>
      <c r="G251" s="147" t="s">
        <v>419</v>
      </c>
      <c r="H251" s="148">
        <v>75</v>
      </c>
      <c r="I251" s="149">
        <v>1.5393821000000001</v>
      </c>
      <c r="J251" s="149">
        <f>ROUND(I251*H251,2)</f>
        <v>115.45</v>
      </c>
      <c r="K251" s="150"/>
      <c r="L251" s="27"/>
      <c r="M251" s="151" t="s">
        <v>1</v>
      </c>
      <c r="N251" s="152" t="s">
        <v>34</v>
      </c>
      <c r="O251" s="153">
        <v>0</v>
      </c>
      <c r="P251" s="153">
        <f>O251*H251</f>
        <v>0</v>
      </c>
      <c r="Q251" s="153">
        <v>0</v>
      </c>
      <c r="R251" s="153">
        <f>Q251*H251</f>
        <v>0</v>
      </c>
      <c r="S251" s="153">
        <v>0</v>
      </c>
      <c r="T251" s="154">
        <f>S251*H251</f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5" t="s">
        <v>169</v>
      </c>
      <c r="AT251" s="155" t="s">
        <v>142</v>
      </c>
      <c r="AU251" s="155" t="s">
        <v>76</v>
      </c>
      <c r="AY251" s="14" t="s">
        <v>140</v>
      </c>
      <c r="BE251" s="156">
        <f>IF(N251="základná",J251,0)</f>
        <v>0</v>
      </c>
      <c r="BF251" s="156">
        <f>IF(N251="znížená",J251,0)</f>
        <v>115.45</v>
      </c>
      <c r="BG251" s="156">
        <f>IF(N251="zákl. prenesená",J251,0)</f>
        <v>0</v>
      </c>
      <c r="BH251" s="156">
        <f>IF(N251="zníž. prenesená",J251,0)</f>
        <v>0</v>
      </c>
      <c r="BI251" s="156">
        <f>IF(N251="nulová",J251,0)</f>
        <v>0</v>
      </c>
      <c r="BJ251" s="14" t="s">
        <v>76</v>
      </c>
      <c r="BK251" s="156">
        <f>ROUND(I251*H251,2)</f>
        <v>115.45</v>
      </c>
      <c r="BL251" s="14" t="s">
        <v>169</v>
      </c>
      <c r="BM251" s="155" t="s">
        <v>482</v>
      </c>
    </row>
    <row r="252" spans="1:65" s="12" customFormat="1" ht="22.95" customHeight="1">
      <c r="B252" s="131"/>
      <c r="D252" s="132" t="s">
        <v>67</v>
      </c>
      <c r="E252" s="141" t="s">
        <v>483</v>
      </c>
      <c r="F252" s="141" t="s">
        <v>484</v>
      </c>
      <c r="J252" s="142">
        <f>BK252</f>
        <v>460.75</v>
      </c>
      <c r="L252" s="131"/>
      <c r="M252" s="135"/>
      <c r="N252" s="136"/>
      <c r="O252" s="136"/>
      <c r="P252" s="137">
        <f>SUM(P253:P254)</f>
        <v>0</v>
      </c>
      <c r="Q252" s="136"/>
      <c r="R252" s="137">
        <f>SUM(R253:R254)</f>
        <v>0</v>
      </c>
      <c r="S252" s="136"/>
      <c r="T252" s="138">
        <f>SUM(T253:T254)</f>
        <v>0</v>
      </c>
      <c r="AR252" s="132" t="s">
        <v>76</v>
      </c>
      <c r="AT252" s="139" t="s">
        <v>67</v>
      </c>
      <c r="AU252" s="139" t="s">
        <v>72</v>
      </c>
      <c r="AY252" s="132" t="s">
        <v>140</v>
      </c>
      <c r="BK252" s="140">
        <f>SUM(BK253:BK254)</f>
        <v>460.75</v>
      </c>
    </row>
    <row r="253" spans="1:65" s="2" customFormat="1" ht="16.5" customHeight="1">
      <c r="A253" s="26"/>
      <c r="B253" s="143"/>
      <c r="C253" s="144" t="s">
        <v>485</v>
      </c>
      <c r="D253" s="144" t="s">
        <v>142</v>
      </c>
      <c r="E253" s="145" t="s">
        <v>486</v>
      </c>
      <c r="F253" s="146" t="s">
        <v>487</v>
      </c>
      <c r="G253" s="147" t="s">
        <v>187</v>
      </c>
      <c r="H253" s="148">
        <v>11</v>
      </c>
      <c r="I253" s="149">
        <v>32.770000000000003</v>
      </c>
      <c r="J253" s="149">
        <f>ROUND(I253*H253,2)</f>
        <v>360.47</v>
      </c>
      <c r="K253" s="150"/>
      <c r="L253" s="27"/>
      <c r="M253" s="151" t="s">
        <v>1</v>
      </c>
      <c r="N253" s="152" t="s">
        <v>34</v>
      </c>
      <c r="O253" s="153">
        <v>0</v>
      </c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5" t="s">
        <v>169</v>
      </c>
      <c r="AT253" s="155" t="s">
        <v>142</v>
      </c>
      <c r="AU253" s="155" t="s">
        <v>76</v>
      </c>
      <c r="AY253" s="14" t="s">
        <v>140</v>
      </c>
      <c r="BE253" s="156">
        <f>IF(N253="základná",J253,0)</f>
        <v>0</v>
      </c>
      <c r="BF253" s="156">
        <f>IF(N253="znížená",J253,0)</f>
        <v>360.47</v>
      </c>
      <c r="BG253" s="156">
        <f>IF(N253="zákl. prenesená",J253,0)</f>
        <v>0</v>
      </c>
      <c r="BH253" s="156">
        <f>IF(N253="zníž. prenesená",J253,0)</f>
        <v>0</v>
      </c>
      <c r="BI253" s="156">
        <f>IF(N253="nulová",J253,0)</f>
        <v>0</v>
      </c>
      <c r="BJ253" s="14" t="s">
        <v>76</v>
      </c>
      <c r="BK253" s="156">
        <f>ROUND(I253*H253,2)</f>
        <v>360.47</v>
      </c>
      <c r="BL253" s="14" t="s">
        <v>169</v>
      </c>
      <c r="BM253" s="155" t="s">
        <v>488</v>
      </c>
    </row>
    <row r="254" spans="1:65" s="2" customFormat="1" ht="24.15" customHeight="1">
      <c r="A254" s="26"/>
      <c r="B254" s="143"/>
      <c r="C254" s="144" t="s">
        <v>312</v>
      </c>
      <c r="D254" s="144" t="s">
        <v>142</v>
      </c>
      <c r="E254" s="145" t="s">
        <v>489</v>
      </c>
      <c r="F254" s="146" t="s">
        <v>490</v>
      </c>
      <c r="G254" s="147" t="s">
        <v>419</v>
      </c>
      <c r="H254" s="148">
        <v>57</v>
      </c>
      <c r="I254" s="149">
        <v>1.7592938199999999</v>
      </c>
      <c r="J254" s="149">
        <f>ROUND(I254*H254,2)</f>
        <v>100.28</v>
      </c>
      <c r="K254" s="150"/>
      <c r="L254" s="27"/>
      <c r="M254" s="151" t="s">
        <v>1</v>
      </c>
      <c r="N254" s="152" t="s">
        <v>34</v>
      </c>
      <c r="O254" s="153">
        <v>0</v>
      </c>
      <c r="P254" s="153">
        <f>O254*H254</f>
        <v>0</v>
      </c>
      <c r="Q254" s="153">
        <v>0</v>
      </c>
      <c r="R254" s="153">
        <f>Q254*H254</f>
        <v>0</v>
      </c>
      <c r="S254" s="153">
        <v>0</v>
      </c>
      <c r="T254" s="154">
        <f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5" t="s">
        <v>169</v>
      </c>
      <c r="AT254" s="155" t="s">
        <v>142</v>
      </c>
      <c r="AU254" s="155" t="s">
        <v>76</v>
      </c>
      <c r="AY254" s="14" t="s">
        <v>140</v>
      </c>
      <c r="BE254" s="156">
        <f>IF(N254="základná",J254,0)</f>
        <v>0</v>
      </c>
      <c r="BF254" s="156">
        <f>IF(N254="znížená",J254,0)</f>
        <v>100.28</v>
      </c>
      <c r="BG254" s="156">
        <f>IF(N254="zákl. prenesená",J254,0)</f>
        <v>0</v>
      </c>
      <c r="BH254" s="156">
        <f>IF(N254="zníž. prenesená",J254,0)</f>
        <v>0</v>
      </c>
      <c r="BI254" s="156">
        <f>IF(N254="nulová",J254,0)</f>
        <v>0</v>
      </c>
      <c r="BJ254" s="14" t="s">
        <v>76</v>
      </c>
      <c r="BK254" s="156">
        <f>ROUND(I254*H254,2)</f>
        <v>100.28</v>
      </c>
      <c r="BL254" s="14" t="s">
        <v>169</v>
      </c>
      <c r="BM254" s="155" t="s">
        <v>491</v>
      </c>
    </row>
    <row r="255" spans="1:65" s="12" customFormat="1" ht="22.95" customHeight="1">
      <c r="B255" s="131"/>
      <c r="D255" s="132" t="s">
        <v>67</v>
      </c>
      <c r="E255" s="141" t="s">
        <v>492</v>
      </c>
      <c r="F255" s="141" t="s">
        <v>493</v>
      </c>
      <c r="J255" s="142">
        <f>BK255</f>
        <v>192.13</v>
      </c>
      <c r="L255" s="131"/>
      <c r="M255" s="135"/>
      <c r="N255" s="136"/>
      <c r="O255" s="136"/>
      <c r="P255" s="137">
        <f>SUM(P256:P257)</f>
        <v>0</v>
      </c>
      <c r="Q255" s="136"/>
      <c r="R255" s="137">
        <f>SUM(R256:R257)</f>
        <v>0</v>
      </c>
      <c r="S255" s="136"/>
      <c r="T255" s="138">
        <f>SUM(T256:T257)</f>
        <v>0</v>
      </c>
      <c r="AR255" s="132" t="s">
        <v>76</v>
      </c>
      <c r="AT255" s="139" t="s">
        <v>67</v>
      </c>
      <c r="AU255" s="139" t="s">
        <v>72</v>
      </c>
      <c r="AY255" s="132" t="s">
        <v>140</v>
      </c>
      <c r="BK255" s="140">
        <f>SUM(BK256:BK257)</f>
        <v>192.13</v>
      </c>
    </row>
    <row r="256" spans="1:65" s="2" customFormat="1" ht="16.5" customHeight="1">
      <c r="A256" s="26"/>
      <c r="B256" s="143"/>
      <c r="C256" s="144" t="s">
        <v>494</v>
      </c>
      <c r="D256" s="144" t="s">
        <v>142</v>
      </c>
      <c r="E256" s="145" t="s">
        <v>495</v>
      </c>
      <c r="F256" s="146" t="s">
        <v>496</v>
      </c>
      <c r="G256" s="147" t="s">
        <v>145</v>
      </c>
      <c r="H256" s="148">
        <v>9.7200000000000006</v>
      </c>
      <c r="I256" s="149">
        <v>9.67</v>
      </c>
      <c r="J256" s="149">
        <f>ROUND(I256*H256,2)</f>
        <v>93.99</v>
      </c>
      <c r="K256" s="150"/>
      <c r="L256" s="27"/>
      <c r="M256" s="151" t="s">
        <v>1</v>
      </c>
      <c r="N256" s="152" t="s">
        <v>34</v>
      </c>
      <c r="O256" s="153">
        <v>0</v>
      </c>
      <c r="P256" s="153">
        <f>O256*H256</f>
        <v>0</v>
      </c>
      <c r="Q256" s="153">
        <v>0</v>
      </c>
      <c r="R256" s="153">
        <f>Q256*H256</f>
        <v>0</v>
      </c>
      <c r="S256" s="153">
        <v>0</v>
      </c>
      <c r="T256" s="154">
        <f>S256*H256</f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5" t="s">
        <v>169</v>
      </c>
      <c r="AT256" s="155" t="s">
        <v>142</v>
      </c>
      <c r="AU256" s="155" t="s">
        <v>76</v>
      </c>
      <c r="AY256" s="14" t="s">
        <v>140</v>
      </c>
      <c r="BE256" s="156">
        <f>IF(N256="základná",J256,0)</f>
        <v>0</v>
      </c>
      <c r="BF256" s="156">
        <f>IF(N256="znížená",J256,0)</f>
        <v>93.99</v>
      </c>
      <c r="BG256" s="156">
        <f>IF(N256="zákl. prenesená",J256,0)</f>
        <v>0</v>
      </c>
      <c r="BH256" s="156">
        <f>IF(N256="zníž. prenesená",J256,0)</f>
        <v>0</v>
      </c>
      <c r="BI256" s="156">
        <f>IF(N256="nulová",J256,0)</f>
        <v>0</v>
      </c>
      <c r="BJ256" s="14" t="s">
        <v>76</v>
      </c>
      <c r="BK256" s="156">
        <f>ROUND(I256*H256,2)</f>
        <v>93.99</v>
      </c>
      <c r="BL256" s="14" t="s">
        <v>169</v>
      </c>
      <c r="BM256" s="155" t="s">
        <v>497</v>
      </c>
    </row>
    <row r="257" spans="1:65" s="2" customFormat="1" ht="24.15" customHeight="1">
      <c r="A257" s="26"/>
      <c r="B257" s="143"/>
      <c r="C257" s="144" t="s">
        <v>315</v>
      </c>
      <c r="D257" s="144" t="s">
        <v>142</v>
      </c>
      <c r="E257" s="145" t="s">
        <v>498</v>
      </c>
      <c r="F257" s="146" t="s">
        <v>499</v>
      </c>
      <c r="G257" s="147" t="s">
        <v>419</v>
      </c>
      <c r="H257" s="148">
        <v>35</v>
      </c>
      <c r="I257" s="149">
        <v>2.8038745299999999</v>
      </c>
      <c r="J257" s="149">
        <f>ROUND(I257*H257,2)</f>
        <v>98.14</v>
      </c>
      <c r="K257" s="150"/>
      <c r="L257" s="27"/>
      <c r="M257" s="151" t="s">
        <v>1</v>
      </c>
      <c r="N257" s="152" t="s">
        <v>34</v>
      </c>
      <c r="O257" s="153">
        <v>0</v>
      </c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5" t="s">
        <v>169</v>
      </c>
      <c r="AT257" s="155" t="s">
        <v>142</v>
      </c>
      <c r="AU257" s="155" t="s">
        <v>76</v>
      </c>
      <c r="AY257" s="14" t="s">
        <v>140</v>
      </c>
      <c r="BE257" s="156">
        <f>IF(N257="základná",J257,0)</f>
        <v>0</v>
      </c>
      <c r="BF257" s="156">
        <f>IF(N257="znížená",J257,0)</f>
        <v>98.14</v>
      </c>
      <c r="BG257" s="156">
        <f>IF(N257="zákl. prenesená",J257,0)</f>
        <v>0</v>
      </c>
      <c r="BH257" s="156">
        <f>IF(N257="zníž. prenesená",J257,0)</f>
        <v>0</v>
      </c>
      <c r="BI257" s="156">
        <f>IF(N257="nulová",J257,0)</f>
        <v>0</v>
      </c>
      <c r="BJ257" s="14" t="s">
        <v>76</v>
      </c>
      <c r="BK257" s="156">
        <f>ROUND(I257*H257,2)</f>
        <v>98.14</v>
      </c>
      <c r="BL257" s="14" t="s">
        <v>169</v>
      </c>
      <c r="BM257" s="155" t="s">
        <v>500</v>
      </c>
    </row>
    <row r="258" spans="1:65" s="12" customFormat="1" ht="22.95" customHeight="1">
      <c r="B258" s="131"/>
      <c r="D258" s="132" t="s">
        <v>67</v>
      </c>
      <c r="E258" s="141" t="s">
        <v>501</v>
      </c>
      <c r="F258" s="141" t="s">
        <v>502</v>
      </c>
      <c r="J258" s="142">
        <f>BK258</f>
        <v>1293.55</v>
      </c>
      <c r="L258" s="131"/>
      <c r="M258" s="135"/>
      <c r="N258" s="136"/>
      <c r="O258" s="136"/>
      <c r="P258" s="137">
        <f>SUM(P259:P261)</f>
        <v>0</v>
      </c>
      <c r="Q258" s="136"/>
      <c r="R258" s="137">
        <f>SUM(R259:R261)</f>
        <v>0</v>
      </c>
      <c r="S258" s="136"/>
      <c r="T258" s="138">
        <f>SUM(T259:T261)</f>
        <v>0</v>
      </c>
      <c r="AR258" s="132" t="s">
        <v>76</v>
      </c>
      <c r="AT258" s="139" t="s">
        <v>67</v>
      </c>
      <c r="AU258" s="139" t="s">
        <v>72</v>
      </c>
      <c r="AY258" s="132" t="s">
        <v>140</v>
      </c>
      <c r="BK258" s="140">
        <f>SUM(BK259:BK261)</f>
        <v>1293.55</v>
      </c>
    </row>
    <row r="259" spans="1:65" s="2" customFormat="1" ht="24.15" customHeight="1">
      <c r="A259" s="26"/>
      <c r="B259" s="143"/>
      <c r="C259" s="144" t="s">
        <v>503</v>
      </c>
      <c r="D259" s="144" t="s">
        <v>142</v>
      </c>
      <c r="E259" s="145" t="s">
        <v>504</v>
      </c>
      <c r="F259" s="146" t="s">
        <v>505</v>
      </c>
      <c r="G259" s="147" t="s">
        <v>148</v>
      </c>
      <c r="H259" s="148">
        <v>1.3620000000000001</v>
      </c>
      <c r="I259" s="149">
        <v>522.29</v>
      </c>
      <c r="J259" s="149">
        <f>ROUND(I259*H259,2)</f>
        <v>711.36</v>
      </c>
      <c r="K259" s="150"/>
      <c r="L259" s="27"/>
      <c r="M259" s="151" t="s">
        <v>1</v>
      </c>
      <c r="N259" s="152" t="s">
        <v>34</v>
      </c>
      <c r="O259" s="153">
        <v>0</v>
      </c>
      <c r="P259" s="153">
        <f>O259*H259</f>
        <v>0</v>
      </c>
      <c r="Q259" s="153">
        <v>0</v>
      </c>
      <c r="R259" s="153">
        <f>Q259*H259</f>
        <v>0</v>
      </c>
      <c r="S259" s="153">
        <v>0</v>
      </c>
      <c r="T259" s="154">
        <f>S259*H259</f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5" t="s">
        <v>169</v>
      </c>
      <c r="AT259" s="155" t="s">
        <v>142</v>
      </c>
      <c r="AU259" s="155" t="s">
        <v>76</v>
      </c>
      <c r="AY259" s="14" t="s">
        <v>140</v>
      </c>
      <c r="BE259" s="156">
        <f>IF(N259="základná",J259,0)</f>
        <v>0</v>
      </c>
      <c r="BF259" s="156">
        <f>IF(N259="znížená",J259,0)</f>
        <v>711.36</v>
      </c>
      <c r="BG259" s="156">
        <f>IF(N259="zákl. prenesená",J259,0)</f>
        <v>0</v>
      </c>
      <c r="BH259" s="156">
        <f>IF(N259="zníž. prenesená",J259,0)</f>
        <v>0</v>
      </c>
      <c r="BI259" s="156">
        <f>IF(N259="nulová",J259,0)</f>
        <v>0</v>
      </c>
      <c r="BJ259" s="14" t="s">
        <v>76</v>
      </c>
      <c r="BK259" s="156">
        <f>ROUND(I259*H259,2)</f>
        <v>711.36</v>
      </c>
      <c r="BL259" s="14" t="s">
        <v>169</v>
      </c>
      <c r="BM259" s="155" t="s">
        <v>506</v>
      </c>
    </row>
    <row r="260" spans="1:65" s="2" customFormat="1" ht="24.15" customHeight="1">
      <c r="A260" s="26"/>
      <c r="B260" s="143"/>
      <c r="C260" s="144" t="s">
        <v>319</v>
      </c>
      <c r="D260" s="144" t="s">
        <v>142</v>
      </c>
      <c r="E260" s="145" t="s">
        <v>507</v>
      </c>
      <c r="F260" s="146" t="s">
        <v>508</v>
      </c>
      <c r="G260" s="147" t="s">
        <v>145</v>
      </c>
      <c r="H260" s="148">
        <v>7.55</v>
      </c>
      <c r="I260" s="149">
        <v>30.58</v>
      </c>
      <c r="J260" s="149">
        <f>ROUND(I260*H260,2)</f>
        <v>230.88</v>
      </c>
      <c r="K260" s="150"/>
      <c r="L260" s="27"/>
      <c r="M260" s="151" t="s">
        <v>1</v>
      </c>
      <c r="N260" s="152" t="s">
        <v>34</v>
      </c>
      <c r="O260" s="153">
        <v>0</v>
      </c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5" t="s">
        <v>169</v>
      </c>
      <c r="AT260" s="155" t="s">
        <v>142</v>
      </c>
      <c r="AU260" s="155" t="s">
        <v>76</v>
      </c>
      <c r="AY260" s="14" t="s">
        <v>140</v>
      </c>
      <c r="BE260" s="156">
        <f>IF(N260="základná",J260,0)</f>
        <v>0</v>
      </c>
      <c r="BF260" s="156">
        <f>IF(N260="znížená",J260,0)</f>
        <v>230.88</v>
      </c>
      <c r="BG260" s="156">
        <f>IF(N260="zákl. prenesená",J260,0)</f>
        <v>0</v>
      </c>
      <c r="BH260" s="156">
        <f>IF(N260="zníž. prenesená",J260,0)</f>
        <v>0</v>
      </c>
      <c r="BI260" s="156">
        <f>IF(N260="nulová",J260,0)</f>
        <v>0</v>
      </c>
      <c r="BJ260" s="14" t="s">
        <v>76</v>
      </c>
      <c r="BK260" s="156">
        <f>ROUND(I260*H260,2)</f>
        <v>230.88</v>
      </c>
      <c r="BL260" s="14" t="s">
        <v>169</v>
      </c>
      <c r="BM260" s="155" t="s">
        <v>509</v>
      </c>
    </row>
    <row r="261" spans="1:65" s="2" customFormat="1" ht="24.15" customHeight="1">
      <c r="A261" s="26"/>
      <c r="B261" s="143"/>
      <c r="C261" s="144" t="s">
        <v>397</v>
      </c>
      <c r="D261" s="144" t="s">
        <v>142</v>
      </c>
      <c r="E261" s="145" t="s">
        <v>510</v>
      </c>
      <c r="F261" s="146" t="s">
        <v>511</v>
      </c>
      <c r="G261" s="147" t="s">
        <v>419</v>
      </c>
      <c r="H261" s="148">
        <v>71</v>
      </c>
      <c r="I261" s="149">
        <v>4.9480138800000004</v>
      </c>
      <c r="J261" s="149">
        <f>ROUND(I261*H261,2)</f>
        <v>351.31</v>
      </c>
      <c r="K261" s="150"/>
      <c r="L261" s="27"/>
      <c r="M261" s="151" t="s">
        <v>1</v>
      </c>
      <c r="N261" s="152" t="s">
        <v>34</v>
      </c>
      <c r="O261" s="153">
        <v>0</v>
      </c>
      <c r="P261" s="153">
        <f>O261*H261</f>
        <v>0</v>
      </c>
      <c r="Q261" s="153">
        <v>0</v>
      </c>
      <c r="R261" s="153">
        <f>Q261*H261</f>
        <v>0</v>
      </c>
      <c r="S261" s="153">
        <v>0</v>
      </c>
      <c r="T261" s="154">
        <f>S261*H261</f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5" t="s">
        <v>169</v>
      </c>
      <c r="AT261" s="155" t="s">
        <v>142</v>
      </c>
      <c r="AU261" s="155" t="s">
        <v>76</v>
      </c>
      <c r="AY261" s="14" t="s">
        <v>140</v>
      </c>
      <c r="BE261" s="156">
        <f>IF(N261="základná",J261,0)</f>
        <v>0</v>
      </c>
      <c r="BF261" s="156">
        <f>IF(N261="znížená",J261,0)</f>
        <v>351.31</v>
      </c>
      <c r="BG261" s="156">
        <f>IF(N261="zákl. prenesená",J261,0)</f>
        <v>0</v>
      </c>
      <c r="BH261" s="156">
        <f>IF(N261="zníž. prenesená",J261,0)</f>
        <v>0</v>
      </c>
      <c r="BI261" s="156">
        <f>IF(N261="nulová",J261,0)</f>
        <v>0</v>
      </c>
      <c r="BJ261" s="14" t="s">
        <v>76</v>
      </c>
      <c r="BK261" s="156">
        <f>ROUND(I261*H261,2)</f>
        <v>351.31</v>
      </c>
      <c r="BL261" s="14" t="s">
        <v>169</v>
      </c>
      <c r="BM261" s="155" t="s">
        <v>512</v>
      </c>
    </row>
    <row r="262" spans="1:65" s="12" customFormat="1" ht="22.95" customHeight="1">
      <c r="B262" s="131"/>
      <c r="D262" s="132" t="s">
        <v>67</v>
      </c>
      <c r="E262" s="141" t="s">
        <v>513</v>
      </c>
      <c r="F262" s="141" t="s">
        <v>514</v>
      </c>
      <c r="J262" s="142">
        <f>BK262</f>
        <v>22362.77</v>
      </c>
      <c r="L262" s="131"/>
      <c r="M262" s="135"/>
      <c r="N262" s="136"/>
      <c r="O262" s="136"/>
      <c r="P262" s="137">
        <f>SUM(P263:P273)</f>
        <v>0</v>
      </c>
      <c r="Q262" s="136"/>
      <c r="R262" s="137">
        <f>SUM(R263:R273)</f>
        <v>0</v>
      </c>
      <c r="S262" s="136"/>
      <c r="T262" s="138">
        <f>SUM(T263:T273)</f>
        <v>0</v>
      </c>
      <c r="AR262" s="132" t="s">
        <v>76</v>
      </c>
      <c r="AT262" s="139" t="s">
        <v>67</v>
      </c>
      <c r="AU262" s="139" t="s">
        <v>72</v>
      </c>
      <c r="AY262" s="132" t="s">
        <v>140</v>
      </c>
      <c r="BK262" s="140">
        <f>SUM(BK263:BK273)</f>
        <v>22362.77</v>
      </c>
    </row>
    <row r="263" spans="1:65" s="2" customFormat="1" ht="24.15" customHeight="1">
      <c r="A263" s="26"/>
      <c r="B263" s="143"/>
      <c r="C263" s="144" t="s">
        <v>322</v>
      </c>
      <c r="D263" s="144" t="s">
        <v>142</v>
      </c>
      <c r="E263" s="145" t="s">
        <v>515</v>
      </c>
      <c r="F263" s="146" t="s">
        <v>516</v>
      </c>
      <c r="G263" s="147" t="s">
        <v>145</v>
      </c>
      <c r="H263" s="148">
        <v>78.78</v>
      </c>
      <c r="I263" s="149">
        <v>4.8600000000000003</v>
      </c>
      <c r="J263" s="149">
        <f t="shared" ref="J263:J273" si="40">ROUND(I263*H263,2)</f>
        <v>382.87</v>
      </c>
      <c r="K263" s="150"/>
      <c r="L263" s="27"/>
      <c r="M263" s="151" t="s">
        <v>1</v>
      </c>
      <c r="N263" s="152" t="s">
        <v>34</v>
      </c>
      <c r="O263" s="153">
        <v>0</v>
      </c>
      <c r="P263" s="153">
        <f t="shared" ref="P263:P273" si="41">O263*H263</f>
        <v>0</v>
      </c>
      <c r="Q263" s="153">
        <v>0</v>
      </c>
      <c r="R263" s="153">
        <f t="shared" ref="R263:R273" si="42">Q263*H263</f>
        <v>0</v>
      </c>
      <c r="S263" s="153">
        <v>0</v>
      </c>
      <c r="T263" s="154">
        <f t="shared" ref="T263:T273" si="43">S263*H263</f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5" t="s">
        <v>169</v>
      </c>
      <c r="AT263" s="155" t="s">
        <v>142</v>
      </c>
      <c r="AU263" s="155" t="s">
        <v>76</v>
      </c>
      <c r="AY263" s="14" t="s">
        <v>140</v>
      </c>
      <c r="BE263" s="156">
        <f t="shared" ref="BE263:BE273" si="44">IF(N263="základná",J263,0)</f>
        <v>0</v>
      </c>
      <c r="BF263" s="156">
        <f t="shared" ref="BF263:BF273" si="45">IF(N263="znížená",J263,0)</f>
        <v>382.87</v>
      </c>
      <c r="BG263" s="156">
        <f t="shared" ref="BG263:BG273" si="46">IF(N263="zákl. prenesená",J263,0)</f>
        <v>0</v>
      </c>
      <c r="BH263" s="156">
        <f t="shared" ref="BH263:BH273" si="47">IF(N263="zníž. prenesená",J263,0)</f>
        <v>0</v>
      </c>
      <c r="BI263" s="156">
        <f t="shared" ref="BI263:BI273" si="48">IF(N263="nulová",J263,0)</f>
        <v>0</v>
      </c>
      <c r="BJ263" s="14" t="s">
        <v>76</v>
      </c>
      <c r="BK263" s="156">
        <f t="shared" ref="BK263:BK273" si="49">ROUND(I263*H263,2)</f>
        <v>382.87</v>
      </c>
      <c r="BL263" s="14" t="s">
        <v>169</v>
      </c>
      <c r="BM263" s="155" t="s">
        <v>517</v>
      </c>
    </row>
    <row r="264" spans="1:65" s="2" customFormat="1" ht="44.25" customHeight="1">
      <c r="A264" s="26"/>
      <c r="B264" s="143"/>
      <c r="C264" s="144" t="s">
        <v>518</v>
      </c>
      <c r="D264" s="144" t="s">
        <v>142</v>
      </c>
      <c r="E264" s="145" t="s">
        <v>519</v>
      </c>
      <c r="F264" s="146" t="s">
        <v>520</v>
      </c>
      <c r="G264" s="147" t="s">
        <v>145</v>
      </c>
      <c r="H264" s="148">
        <v>217.66</v>
      </c>
      <c r="I264" s="149">
        <v>23.44</v>
      </c>
      <c r="J264" s="149">
        <f t="shared" si="40"/>
        <v>5101.95</v>
      </c>
      <c r="K264" s="150"/>
      <c r="L264" s="27"/>
      <c r="M264" s="151" t="s">
        <v>1</v>
      </c>
      <c r="N264" s="152" t="s">
        <v>34</v>
      </c>
      <c r="O264" s="153">
        <v>0</v>
      </c>
      <c r="P264" s="153">
        <f t="shared" si="41"/>
        <v>0</v>
      </c>
      <c r="Q264" s="153">
        <v>0</v>
      </c>
      <c r="R264" s="153">
        <f t="shared" si="42"/>
        <v>0</v>
      </c>
      <c r="S264" s="153">
        <v>0</v>
      </c>
      <c r="T264" s="154">
        <f t="shared" si="4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5" t="s">
        <v>169</v>
      </c>
      <c r="AT264" s="155" t="s">
        <v>142</v>
      </c>
      <c r="AU264" s="155" t="s">
        <v>76</v>
      </c>
      <c r="AY264" s="14" t="s">
        <v>140</v>
      </c>
      <c r="BE264" s="156">
        <f t="shared" si="44"/>
        <v>0</v>
      </c>
      <c r="BF264" s="156">
        <f t="shared" si="45"/>
        <v>5101.95</v>
      </c>
      <c r="BG264" s="156">
        <f t="shared" si="46"/>
        <v>0</v>
      </c>
      <c r="BH264" s="156">
        <f t="shared" si="47"/>
        <v>0</v>
      </c>
      <c r="BI264" s="156">
        <f t="shared" si="48"/>
        <v>0</v>
      </c>
      <c r="BJ264" s="14" t="s">
        <v>76</v>
      </c>
      <c r="BK264" s="156">
        <f t="shared" si="49"/>
        <v>5101.95</v>
      </c>
      <c r="BL264" s="14" t="s">
        <v>169</v>
      </c>
      <c r="BM264" s="155" t="s">
        <v>521</v>
      </c>
    </row>
    <row r="265" spans="1:65" s="2" customFormat="1" ht="24.15" customHeight="1">
      <c r="A265" s="26"/>
      <c r="B265" s="143"/>
      <c r="C265" s="144" t="s">
        <v>326</v>
      </c>
      <c r="D265" s="144" t="s">
        <v>142</v>
      </c>
      <c r="E265" s="145" t="s">
        <v>522</v>
      </c>
      <c r="F265" s="146" t="s">
        <v>523</v>
      </c>
      <c r="G265" s="147" t="s">
        <v>145</v>
      </c>
      <c r="H265" s="148">
        <v>217.66</v>
      </c>
      <c r="I265" s="149">
        <v>12.37</v>
      </c>
      <c r="J265" s="149">
        <f t="shared" si="40"/>
        <v>2692.45</v>
      </c>
      <c r="K265" s="150"/>
      <c r="L265" s="27"/>
      <c r="M265" s="151" t="s">
        <v>1</v>
      </c>
      <c r="N265" s="152" t="s">
        <v>34</v>
      </c>
      <c r="O265" s="153">
        <v>0</v>
      </c>
      <c r="P265" s="153">
        <f t="shared" si="41"/>
        <v>0</v>
      </c>
      <c r="Q265" s="153">
        <v>0</v>
      </c>
      <c r="R265" s="153">
        <f t="shared" si="42"/>
        <v>0</v>
      </c>
      <c r="S265" s="153">
        <v>0</v>
      </c>
      <c r="T265" s="154">
        <f t="shared" si="4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5" t="s">
        <v>169</v>
      </c>
      <c r="AT265" s="155" t="s">
        <v>142</v>
      </c>
      <c r="AU265" s="155" t="s">
        <v>76</v>
      </c>
      <c r="AY265" s="14" t="s">
        <v>140</v>
      </c>
      <c r="BE265" s="156">
        <f t="shared" si="44"/>
        <v>0</v>
      </c>
      <c r="BF265" s="156">
        <f t="shared" si="45"/>
        <v>2692.45</v>
      </c>
      <c r="BG265" s="156">
        <f t="shared" si="46"/>
        <v>0</v>
      </c>
      <c r="BH265" s="156">
        <f t="shared" si="47"/>
        <v>0</v>
      </c>
      <c r="BI265" s="156">
        <f t="shared" si="48"/>
        <v>0</v>
      </c>
      <c r="BJ265" s="14" t="s">
        <v>76</v>
      </c>
      <c r="BK265" s="156">
        <f t="shared" si="49"/>
        <v>2692.45</v>
      </c>
      <c r="BL265" s="14" t="s">
        <v>169</v>
      </c>
      <c r="BM265" s="155" t="s">
        <v>524</v>
      </c>
    </row>
    <row r="266" spans="1:65" s="2" customFormat="1" ht="66.75" customHeight="1">
      <c r="A266" s="26"/>
      <c r="B266" s="143"/>
      <c r="C266" s="144" t="s">
        <v>525</v>
      </c>
      <c r="D266" s="144" t="s">
        <v>142</v>
      </c>
      <c r="E266" s="145" t="s">
        <v>526</v>
      </c>
      <c r="F266" s="146" t="s">
        <v>527</v>
      </c>
      <c r="G266" s="147" t="s">
        <v>145</v>
      </c>
      <c r="H266" s="148">
        <v>117.601</v>
      </c>
      <c r="I266" s="149">
        <v>18.97</v>
      </c>
      <c r="J266" s="149">
        <f t="shared" si="40"/>
        <v>2230.89</v>
      </c>
      <c r="K266" s="150"/>
      <c r="L266" s="27"/>
      <c r="M266" s="151" t="s">
        <v>1</v>
      </c>
      <c r="N266" s="152" t="s">
        <v>34</v>
      </c>
      <c r="O266" s="153">
        <v>0</v>
      </c>
      <c r="P266" s="153">
        <f t="shared" si="41"/>
        <v>0</v>
      </c>
      <c r="Q266" s="153">
        <v>0</v>
      </c>
      <c r="R266" s="153">
        <f t="shared" si="42"/>
        <v>0</v>
      </c>
      <c r="S266" s="153">
        <v>0</v>
      </c>
      <c r="T266" s="154">
        <f t="shared" si="4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5" t="s">
        <v>169</v>
      </c>
      <c r="AT266" s="155" t="s">
        <v>142</v>
      </c>
      <c r="AU266" s="155" t="s">
        <v>76</v>
      </c>
      <c r="AY266" s="14" t="s">
        <v>140</v>
      </c>
      <c r="BE266" s="156">
        <f t="shared" si="44"/>
        <v>0</v>
      </c>
      <c r="BF266" s="156">
        <f t="shared" si="45"/>
        <v>2230.89</v>
      </c>
      <c r="BG266" s="156">
        <f t="shared" si="46"/>
        <v>0</v>
      </c>
      <c r="BH266" s="156">
        <f t="shared" si="47"/>
        <v>0</v>
      </c>
      <c r="BI266" s="156">
        <f t="shared" si="48"/>
        <v>0</v>
      </c>
      <c r="BJ266" s="14" t="s">
        <v>76</v>
      </c>
      <c r="BK266" s="156">
        <f t="shared" si="49"/>
        <v>2230.89</v>
      </c>
      <c r="BL266" s="14" t="s">
        <v>169</v>
      </c>
      <c r="BM266" s="155" t="s">
        <v>528</v>
      </c>
    </row>
    <row r="267" spans="1:65" s="2" customFormat="1" ht="24.15" customHeight="1">
      <c r="A267" s="26"/>
      <c r="B267" s="143"/>
      <c r="C267" s="144" t="s">
        <v>329</v>
      </c>
      <c r="D267" s="144" t="s">
        <v>142</v>
      </c>
      <c r="E267" s="145" t="s">
        <v>529</v>
      </c>
      <c r="F267" s="146" t="s">
        <v>530</v>
      </c>
      <c r="G267" s="147" t="s">
        <v>145</v>
      </c>
      <c r="H267" s="148">
        <v>117.601</v>
      </c>
      <c r="I267" s="149">
        <v>34.53</v>
      </c>
      <c r="J267" s="149">
        <f t="shared" si="40"/>
        <v>4060.76</v>
      </c>
      <c r="K267" s="150"/>
      <c r="L267" s="27"/>
      <c r="M267" s="151" t="s">
        <v>1</v>
      </c>
      <c r="N267" s="152" t="s">
        <v>34</v>
      </c>
      <c r="O267" s="153">
        <v>0</v>
      </c>
      <c r="P267" s="153">
        <f t="shared" si="41"/>
        <v>0</v>
      </c>
      <c r="Q267" s="153">
        <v>0</v>
      </c>
      <c r="R267" s="153">
        <f t="shared" si="42"/>
        <v>0</v>
      </c>
      <c r="S267" s="153">
        <v>0</v>
      </c>
      <c r="T267" s="154">
        <f t="shared" si="4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5" t="s">
        <v>169</v>
      </c>
      <c r="AT267" s="155" t="s">
        <v>142</v>
      </c>
      <c r="AU267" s="155" t="s">
        <v>76</v>
      </c>
      <c r="AY267" s="14" t="s">
        <v>140</v>
      </c>
      <c r="BE267" s="156">
        <f t="shared" si="44"/>
        <v>0</v>
      </c>
      <c r="BF267" s="156">
        <f t="shared" si="45"/>
        <v>4060.76</v>
      </c>
      <c r="BG267" s="156">
        <f t="shared" si="46"/>
        <v>0</v>
      </c>
      <c r="BH267" s="156">
        <f t="shared" si="47"/>
        <v>0</v>
      </c>
      <c r="BI267" s="156">
        <f t="shared" si="48"/>
        <v>0</v>
      </c>
      <c r="BJ267" s="14" t="s">
        <v>76</v>
      </c>
      <c r="BK267" s="156">
        <f t="shared" si="49"/>
        <v>4060.76</v>
      </c>
      <c r="BL267" s="14" t="s">
        <v>169</v>
      </c>
      <c r="BM267" s="155" t="s">
        <v>531</v>
      </c>
    </row>
    <row r="268" spans="1:65" s="2" customFormat="1" ht="66.75" customHeight="1">
      <c r="A268" s="26"/>
      <c r="B268" s="143"/>
      <c r="C268" s="144" t="s">
        <v>532</v>
      </c>
      <c r="D268" s="144" t="s">
        <v>142</v>
      </c>
      <c r="E268" s="145" t="s">
        <v>533</v>
      </c>
      <c r="F268" s="146" t="s">
        <v>527</v>
      </c>
      <c r="G268" s="147" t="s">
        <v>145</v>
      </c>
      <c r="H268" s="148">
        <v>117.601</v>
      </c>
      <c r="I268" s="149">
        <v>18.97</v>
      </c>
      <c r="J268" s="149">
        <f t="shared" si="40"/>
        <v>2230.89</v>
      </c>
      <c r="K268" s="150"/>
      <c r="L268" s="27"/>
      <c r="M268" s="151" t="s">
        <v>1</v>
      </c>
      <c r="N268" s="152" t="s">
        <v>34</v>
      </c>
      <c r="O268" s="153">
        <v>0</v>
      </c>
      <c r="P268" s="153">
        <f t="shared" si="41"/>
        <v>0</v>
      </c>
      <c r="Q268" s="153">
        <v>0</v>
      </c>
      <c r="R268" s="153">
        <f t="shared" si="42"/>
        <v>0</v>
      </c>
      <c r="S268" s="153">
        <v>0</v>
      </c>
      <c r="T268" s="154">
        <f t="shared" si="4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5" t="s">
        <v>169</v>
      </c>
      <c r="AT268" s="155" t="s">
        <v>142</v>
      </c>
      <c r="AU268" s="155" t="s">
        <v>76</v>
      </c>
      <c r="AY268" s="14" t="s">
        <v>140</v>
      </c>
      <c r="BE268" s="156">
        <f t="shared" si="44"/>
        <v>0</v>
      </c>
      <c r="BF268" s="156">
        <f t="shared" si="45"/>
        <v>2230.89</v>
      </c>
      <c r="BG268" s="156">
        <f t="shared" si="46"/>
        <v>0</v>
      </c>
      <c r="BH268" s="156">
        <f t="shared" si="47"/>
        <v>0</v>
      </c>
      <c r="BI268" s="156">
        <f t="shared" si="48"/>
        <v>0</v>
      </c>
      <c r="BJ268" s="14" t="s">
        <v>76</v>
      </c>
      <c r="BK268" s="156">
        <f t="shared" si="49"/>
        <v>2230.89</v>
      </c>
      <c r="BL268" s="14" t="s">
        <v>169</v>
      </c>
      <c r="BM268" s="155" t="s">
        <v>534</v>
      </c>
    </row>
    <row r="269" spans="1:65" s="2" customFormat="1" ht="66.75" customHeight="1">
      <c r="A269" s="26"/>
      <c r="B269" s="143"/>
      <c r="C269" s="144" t="s">
        <v>333</v>
      </c>
      <c r="D269" s="144" t="s">
        <v>142</v>
      </c>
      <c r="E269" s="145" t="s">
        <v>535</v>
      </c>
      <c r="F269" s="146" t="s">
        <v>536</v>
      </c>
      <c r="G269" s="147" t="s">
        <v>145</v>
      </c>
      <c r="H269" s="148">
        <v>27.454999999999998</v>
      </c>
      <c r="I269" s="149">
        <v>50.14</v>
      </c>
      <c r="J269" s="149">
        <f t="shared" si="40"/>
        <v>1376.59</v>
      </c>
      <c r="K269" s="150"/>
      <c r="L269" s="27"/>
      <c r="M269" s="151" t="s">
        <v>1</v>
      </c>
      <c r="N269" s="152" t="s">
        <v>34</v>
      </c>
      <c r="O269" s="153">
        <v>0</v>
      </c>
      <c r="P269" s="153">
        <f t="shared" si="41"/>
        <v>0</v>
      </c>
      <c r="Q269" s="153">
        <v>0</v>
      </c>
      <c r="R269" s="153">
        <f t="shared" si="42"/>
        <v>0</v>
      </c>
      <c r="S269" s="153">
        <v>0</v>
      </c>
      <c r="T269" s="154">
        <f t="shared" si="4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5" t="s">
        <v>169</v>
      </c>
      <c r="AT269" s="155" t="s">
        <v>142</v>
      </c>
      <c r="AU269" s="155" t="s">
        <v>76</v>
      </c>
      <c r="AY269" s="14" t="s">
        <v>140</v>
      </c>
      <c r="BE269" s="156">
        <f t="shared" si="44"/>
        <v>0</v>
      </c>
      <c r="BF269" s="156">
        <f t="shared" si="45"/>
        <v>1376.59</v>
      </c>
      <c r="BG269" s="156">
        <f t="shared" si="46"/>
        <v>0</v>
      </c>
      <c r="BH269" s="156">
        <f t="shared" si="47"/>
        <v>0</v>
      </c>
      <c r="BI269" s="156">
        <f t="shared" si="48"/>
        <v>0</v>
      </c>
      <c r="BJ269" s="14" t="s">
        <v>76</v>
      </c>
      <c r="BK269" s="156">
        <f t="shared" si="49"/>
        <v>1376.59</v>
      </c>
      <c r="BL269" s="14" t="s">
        <v>169</v>
      </c>
      <c r="BM269" s="155" t="s">
        <v>537</v>
      </c>
    </row>
    <row r="270" spans="1:65" s="2" customFormat="1" ht="76.349999999999994" customHeight="1">
      <c r="A270" s="26"/>
      <c r="B270" s="143"/>
      <c r="C270" s="144" t="s">
        <v>538</v>
      </c>
      <c r="D270" s="144" t="s">
        <v>142</v>
      </c>
      <c r="E270" s="145" t="s">
        <v>539</v>
      </c>
      <c r="F270" s="146" t="s">
        <v>540</v>
      </c>
      <c r="G270" s="147" t="s">
        <v>145</v>
      </c>
      <c r="H270" s="148">
        <v>22.94</v>
      </c>
      <c r="I270" s="149">
        <v>80.989999999999995</v>
      </c>
      <c r="J270" s="149">
        <f t="shared" si="40"/>
        <v>1857.91</v>
      </c>
      <c r="K270" s="150"/>
      <c r="L270" s="27"/>
      <c r="M270" s="151" t="s">
        <v>1</v>
      </c>
      <c r="N270" s="152" t="s">
        <v>34</v>
      </c>
      <c r="O270" s="153">
        <v>0</v>
      </c>
      <c r="P270" s="153">
        <f t="shared" si="41"/>
        <v>0</v>
      </c>
      <c r="Q270" s="153">
        <v>0</v>
      </c>
      <c r="R270" s="153">
        <f t="shared" si="42"/>
        <v>0</v>
      </c>
      <c r="S270" s="153">
        <v>0</v>
      </c>
      <c r="T270" s="154">
        <f t="shared" si="4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5" t="s">
        <v>169</v>
      </c>
      <c r="AT270" s="155" t="s">
        <v>142</v>
      </c>
      <c r="AU270" s="155" t="s">
        <v>76</v>
      </c>
      <c r="AY270" s="14" t="s">
        <v>140</v>
      </c>
      <c r="BE270" s="156">
        <f t="shared" si="44"/>
        <v>0</v>
      </c>
      <c r="BF270" s="156">
        <f t="shared" si="45"/>
        <v>1857.91</v>
      </c>
      <c r="BG270" s="156">
        <f t="shared" si="46"/>
        <v>0</v>
      </c>
      <c r="BH270" s="156">
        <f t="shared" si="47"/>
        <v>0</v>
      </c>
      <c r="BI270" s="156">
        <f t="shared" si="48"/>
        <v>0</v>
      </c>
      <c r="BJ270" s="14" t="s">
        <v>76</v>
      </c>
      <c r="BK270" s="156">
        <f t="shared" si="49"/>
        <v>1857.91</v>
      </c>
      <c r="BL270" s="14" t="s">
        <v>169</v>
      </c>
      <c r="BM270" s="155" t="s">
        <v>541</v>
      </c>
    </row>
    <row r="271" spans="1:65" s="2" customFormat="1" ht="33" customHeight="1">
      <c r="A271" s="26"/>
      <c r="B271" s="143"/>
      <c r="C271" s="144" t="s">
        <v>336</v>
      </c>
      <c r="D271" s="144" t="s">
        <v>142</v>
      </c>
      <c r="E271" s="145" t="s">
        <v>542</v>
      </c>
      <c r="F271" s="146" t="s">
        <v>543</v>
      </c>
      <c r="G271" s="147" t="s">
        <v>145</v>
      </c>
      <c r="H271" s="148">
        <v>2.94</v>
      </c>
      <c r="I271" s="149">
        <v>263.89</v>
      </c>
      <c r="J271" s="149">
        <f t="shared" si="40"/>
        <v>775.84</v>
      </c>
      <c r="K271" s="150"/>
      <c r="L271" s="27"/>
      <c r="M271" s="151" t="s">
        <v>1</v>
      </c>
      <c r="N271" s="152" t="s">
        <v>34</v>
      </c>
      <c r="O271" s="153">
        <v>0</v>
      </c>
      <c r="P271" s="153">
        <f t="shared" si="41"/>
        <v>0</v>
      </c>
      <c r="Q271" s="153">
        <v>0</v>
      </c>
      <c r="R271" s="153">
        <f t="shared" si="42"/>
        <v>0</v>
      </c>
      <c r="S271" s="153">
        <v>0</v>
      </c>
      <c r="T271" s="154">
        <f t="shared" si="4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5" t="s">
        <v>169</v>
      </c>
      <c r="AT271" s="155" t="s">
        <v>142</v>
      </c>
      <c r="AU271" s="155" t="s">
        <v>76</v>
      </c>
      <c r="AY271" s="14" t="s">
        <v>140</v>
      </c>
      <c r="BE271" s="156">
        <f t="shared" si="44"/>
        <v>0</v>
      </c>
      <c r="BF271" s="156">
        <f t="shared" si="45"/>
        <v>775.84</v>
      </c>
      <c r="BG271" s="156">
        <f t="shared" si="46"/>
        <v>0</v>
      </c>
      <c r="BH271" s="156">
        <f t="shared" si="47"/>
        <v>0</v>
      </c>
      <c r="BI271" s="156">
        <f t="shared" si="48"/>
        <v>0</v>
      </c>
      <c r="BJ271" s="14" t="s">
        <v>76</v>
      </c>
      <c r="BK271" s="156">
        <f t="shared" si="49"/>
        <v>775.84</v>
      </c>
      <c r="BL271" s="14" t="s">
        <v>169</v>
      </c>
      <c r="BM271" s="155" t="s">
        <v>544</v>
      </c>
    </row>
    <row r="272" spans="1:65" s="2" customFormat="1" ht="33" customHeight="1">
      <c r="A272" s="26"/>
      <c r="B272" s="143"/>
      <c r="C272" s="144" t="s">
        <v>545</v>
      </c>
      <c r="D272" s="144" t="s">
        <v>142</v>
      </c>
      <c r="E272" s="145" t="s">
        <v>546</v>
      </c>
      <c r="F272" s="146" t="s">
        <v>547</v>
      </c>
      <c r="G272" s="147" t="s">
        <v>145</v>
      </c>
      <c r="H272" s="148">
        <v>3.6</v>
      </c>
      <c r="I272" s="149">
        <v>263.89</v>
      </c>
      <c r="J272" s="149">
        <f t="shared" si="40"/>
        <v>950</v>
      </c>
      <c r="K272" s="150"/>
      <c r="L272" s="27"/>
      <c r="M272" s="151" t="s">
        <v>1</v>
      </c>
      <c r="N272" s="152" t="s">
        <v>34</v>
      </c>
      <c r="O272" s="153">
        <v>0</v>
      </c>
      <c r="P272" s="153">
        <f t="shared" si="41"/>
        <v>0</v>
      </c>
      <c r="Q272" s="153">
        <v>0</v>
      </c>
      <c r="R272" s="153">
        <f t="shared" si="42"/>
        <v>0</v>
      </c>
      <c r="S272" s="153">
        <v>0</v>
      </c>
      <c r="T272" s="154">
        <f t="shared" si="4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5" t="s">
        <v>169</v>
      </c>
      <c r="AT272" s="155" t="s">
        <v>142</v>
      </c>
      <c r="AU272" s="155" t="s">
        <v>76</v>
      </c>
      <c r="AY272" s="14" t="s">
        <v>140</v>
      </c>
      <c r="BE272" s="156">
        <f t="shared" si="44"/>
        <v>0</v>
      </c>
      <c r="BF272" s="156">
        <f t="shared" si="45"/>
        <v>950</v>
      </c>
      <c r="BG272" s="156">
        <f t="shared" si="46"/>
        <v>0</v>
      </c>
      <c r="BH272" s="156">
        <f t="shared" si="47"/>
        <v>0</v>
      </c>
      <c r="BI272" s="156">
        <f t="shared" si="48"/>
        <v>0</v>
      </c>
      <c r="BJ272" s="14" t="s">
        <v>76</v>
      </c>
      <c r="BK272" s="156">
        <f t="shared" si="49"/>
        <v>950</v>
      </c>
      <c r="BL272" s="14" t="s">
        <v>169</v>
      </c>
      <c r="BM272" s="155" t="s">
        <v>548</v>
      </c>
    </row>
    <row r="273" spans="1:65" s="2" customFormat="1" ht="21.75" customHeight="1">
      <c r="A273" s="26"/>
      <c r="B273" s="143"/>
      <c r="C273" s="144" t="s">
        <v>340</v>
      </c>
      <c r="D273" s="144" t="s">
        <v>142</v>
      </c>
      <c r="E273" s="145" t="s">
        <v>549</v>
      </c>
      <c r="F273" s="146" t="s">
        <v>550</v>
      </c>
      <c r="G273" s="147" t="s">
        <v>419</v>
      </c>
      <c r="H273" s="148">
        <v>142</v>
      </c>
      <c r="I273" s="149">
        <v>4.9480138800000004</v>
      </c>
      <c r="J273" s="149">
        <f t="shared" si="40"/>
        <v>702.62</v>
      </c>
      <c r="K273" s="150"/>
      <c r="L273" s="27"/>
      <c r="M273" s="151" t="s">
        <v>1</v>
      </c>
      <c r="N273" s="152" t="s">
        <v>34</v>
      </c>
      <c r="O273" s="153">
        <v>0</v>
      </c>
      <c r="P273" s="153">
        <f t="shared" si="41"/>
        <v>0</v>
      </c>
      <c r="Q273" s="153">
        <v>0</v>
      </c>
      <c r="R273" s="153">
        <f t="shared" si="42"/>
        <v>0</v>
      </c>
      <c r="S273" s="153">
        <v>0</v>
      </c>
      <c r="T273" s="154">
        <f t="shared" si="4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5" t="s">
        <v>169</v>
      </c>
      <c r="AT273" s="155" t="s">
        <v>142</v>
      </c>
      <c r="AU273" s="155" t="s">
        <v>76</v>
      </c>
      <c r="AY273" s="14" t="s">
        <v>140</v>
      </c>
      <c r="BE273" s="156">
        <f t="shared" si="44"/>
        <v>0</v>
      </c>
      <c r="BF273" s="156">
        <f t="shared" si="45"/>
        <v>702.62</v>
      </c>
      <c r="BG273" s="156">
        <f t="shared" si="46"/>
        <v>0</v>
      </c>
      <c r="BH273" s="156">
        <f t="shared" si="47"/>
        <v>0</v>
      </c>
      <c r="BI273" s="156">
        <f t="shared" si="48"/>
        <v>0</v>
      </c>
      <c r="BJ273" s="14" t="s">
        <v>76</v>
      </c>
      <c r="BK273" s="156">
        <f t="shared" si="49"/>
        <v>702.62</v>
      </c>
      <c r="BL273" s="14" t="s">
        <v>169</v>
      </c>
      <c r="BM273" s="155" t="s">
        <v>551</v>
      </c>
    </row>
    <row r="274" spans="1:65" s="12" customFormat="1" ht="22.95" customHeight="1">
      <c r="B274" s="131"/>
      <c r="D274" s="132" t="s">
        <v>67</v>
      </c>
      <c r="E274" s="141" t="s">
        <v>552</v>
      </c>
      <c r="F274" s="141" t="s">
        <v>553</v>
      </c>
      <c r="J274" s="142">
        <f>BK274</f>
        <v>5242.8700000000008</v>
      </c>
      <c r="L274" s="131"/>
      <c r="M274" s="135"/>
      <c r="N274" s="136"/>
      <c r="O274" s="136"/>
      <c r="P274" s="137">
        <f>SUM(P275:P286)</f>
        <v>0</v>
      </c>
      <c r="Q274" s="136"/>
      <c r="R274" s="137">
        <f>SUM(R275:R286)</f>
        <v>0</v>
      </c>
      <c r="S274" s="136"/>
      <c r="T274" s="138">
        <f>SUM(T275:T286)</f>
        <v>0</v>
      </c>
      <c r="AR274" s="132" t="s">
        <v>76</v>
      </c>
      <c r="AT274" s="139" t="s">
        <v>67</v>
      </c>
      <c r="AU274" s="139" t="s">
        <v>72</v>
      </c>
      <c r="AY274" s="132" t="s">
        <v>140</v>
      </c>
      <c r="BK274" s="140">
        <f>SUM(BK275:BK286)</f>
        <v>5242.8700000000008</v>
      </c>
    </row>
    <row r="275" spans="1:65" s="2" customFormat="1" ht="33" customHeight="1">
      <c r="A275" s="26"/>
      <c r="B275" s="143"/>
      <c r="C275" s="144" t="s">
        <v>554</v>
      </c>
      <c r="D275" s="144" t="s">
        <v>142</v>
      </c>
      <c r="E275" s="145" t="s">
        <v>555</v>
      </c>
      <c r="F275" s="146" t="s">
        <v>556</v>
      </c>
      <c r="G275" s="147" t="s">
        <v>264</v>
      </c>
      <c r="H275" s="148">
        <v>80.5</v>
      </c>
      <c r="I275" s="149">
        <v>1.42</v>
      </c>
      <c r="J275" s="149">
        <f t="shared" ref="J275:J286" si="50">ROUND(I275*H275,2)</f>
        <v>114.31</v>
      </c>
      <c r="K275" s="150"/>
      <c r="L275" s="27"/>
      <c r="M275" s="151" t="s">
        <v>1</v>
      </c>
      <c r="N275" s="152" t="s">
        <v>34</v>
      </c>
      <c r="O275" s="153">
        <v>0</v>
      </c>
      <c r="P275" s="153">
        <f t="shared" ref="P275:P286" si="51">O275*H275</f>
        <v>0</v>
      </c>
      <c r="Q275" s="153">
        <v>0</v>
      </c>
      <c r="R275" s="153">
        <f t="shared" ref="R275:R286" si="52">Q275*H275</f>
        <v>0</v>
      </c>
      <c r="S275" s="153">
        <v>0</v>
      </c>
      <c r="T275" s="154">
        <f t="shared" ref="T275:T286" si="53"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5" t="s">
        <v>169</v>
      </c>
      <c r="AT275" s="155" t="s">
        <v>142</v>
      </c>
      <c r="AU275" s="155" t="s">
        <v>76</v>
      </c>
      <c r="AY275" s="14" t="s">
        <v>140</v>
      </c>
      <c r="BE275" s="156">
        <f t="shared" ref="BE275:BE286" si="54">IF(N275="základná",J275,0)</f>
        <v>0</v>
      </c>
      <c r="BF275" s="156">
        <f t="shared" ref="BF275:BF286" si="55">IF(N275="znížená",J275,0)</f>
        <v>114.31</v>
      </c>
      <c r="BG275" s="156">
        <f t="shared" ref="BG275:BG286" si="56">IF(N275="zákl. prenesená",J275,0)</f>
        <v>0</v>
      </c>
      <c r="BH275" s="156">
        <f t="shared" ref="BH275:BH286" si="57">IF(N275="zníž. prenesená",J275,0)</f>
        <v>0</v>
      </c>
      <c r="BI275" s="156">
        <f t="shared" ref="BI275:BI286" si="58">IF(N275="nulová",J275,0)</f>
        <v>0</v>
      </c>
      <c r="BJ275" s="14" t="s">
        <v>76</v>
      </c>
      <c r="BK275" s="156">
        <f t="shared" ref="BK275:BK286" si="59">ROUND(I275*H275,2)</f>
        <v>114.31</v>
      </c>
      <c r="BL275" s="14" t="s">
        <v>169</v>
      </c>
      <c r="BM275" s="155" t="s">
        <v>557</v>
      </c>
    </row>
    <row r="276" spans="1:65" s="2" customFormat="1" ht="16.5" customHeight="1">
      <c r="A276" s="26"/>
      <c r="B276" s="143"/>
      <c r="C276" s="144" t="s">
        <v>343</v>
      </c>
      <c r="D276" s="144" t="s">
        <v>142</v>
      </c>
      <c r="E276" s="145" t="s">
        <v>558</v>
      </c>
      <c r="F276" s="146" t="s">
        <v>559</v>
      </c>
      <c r="G276" s="147" t="s">
        <v>145</v>
      </c>
      <c r="H276" s="148">
        <v>4.4489999999999998</v>
      </c>
      <c r="I276" s="149">
        <v>13.58</v>
      </c>
      <c r="J276" s="149">
        <f t="shared" si="50"/>
        <v>60.42</v>
      </c>
      <c r="K276" s="150"/>
      <c r="L276" s="27"/>
      <c r="M276" s="151" t="s">
        <v>1</v>
      </c>
      <c r="N276" s="152" t="s">
        <v>34</v>
      </c>
      <c r="O276" s="153">
        <v>0</v>
      </c>
      <c r="P276" s="153">
        <f t="shared" si="51"/>
        <v>0</v>
      </c>
      <c r="Q276" s="153">
        <v>0</v>
      </c>
      <c r="R276" s="153">
        <f t="shared" si="52"/>
        <v>0</v>
      </c>
      <c r="S276" s="153">
        <v>0</v>
      </c>
      <c r="T276" s="154">
        <f t="shared" si="5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5" t="s">
        <v>169</v>
      </c>
      <c r="AT276" s="155" t="s">
        <v>142</v>
      </c>
      <c r="AU276" s="155" t="s">
        <v>76</v>
      </c>
      <c r="AY276" s="14" t="s">
        <v>140</v>
      </c>
      <c r="BE276" s="156">
        <f t="shared" si="54"/>
        <v>0</v>
      </c>
      <c r="BF276" s="156">
        <f t="shared" si="55"/>
        <v>60.42</v>
      </c>
      <c r="BG276" s="156">
        <f t="shared" si="56"/>
        <v>0</v>
      </c>
      <c r="BH276" s="156">
        <f t="shared" si="57"/>
        <v>0</v>
      </c>
      <c r="BI276" s="156">
        <f t="shared" si="58"/>
        <v>0</v>
      </c>
      <c r="BJ276" s="14" t="s">
        <v>76</v>
      </c>
      <c r="BK276" s="156">
        <f t="shared" si="59"/>
        <v>60.42</v>
      </c>
      <c r="BL276" s="14" t="s">
        <v>169</v>
      </c>
      <c r="BM276" s="155" t="s">
        <v>560</v>
      </c>
    </row>
    <row r="277" spans="1:65" s="2" customFormat="1" ht="24.15" customHeight="1">
      <c r="A277" s="26"/>
      <c r="B277" s="143"/>
      <c r="C277" s="144" t="s">
        <v>561</v>
      </c>
      <c r="D277" s="144" t="s">
        <v>142</v>
      </c>
      <c r="E277" s="145" t="s">
        <v>562</v>
      </c>
      <c r="F277" s="146" t="s">
        <v>563</v>
      </c>
      <c r="G277" s="147" t="s">
        <v>187</v>
      </c>
      <c r="H277" s="148">
        <v>2</v>
      </c>
      <c r="I277" s="149">
        <v>23.09</v>
      </c>
      <c r="J277" s="149">
        <f t="shared" si="50"/>
        <v>46.18</v>
      </c>
      <c r="K277" s="150"/>
      <c r="L277" s="27"/>
      <c r="M277" s="151" t="s">
        <v>1</v>
      </c>
      <c r="N277" s="152" t="s">
        <v>34</v>
      </c>
      <c r="O277" s="153">
        <v>0</v>
      </c>
      <c r="P277" s="153">
        <f t="shared" si="51"/>
        <v>0</v>
      </c>
      <c r="Q277" s="153">
        <v>0</v>
      </c>
      <c r="R277" s="153">
        <f t="shared" si="52"/>
        <v>0</v>
      </c>
      <c r="S277" s="153">
        <v>0</v>
      </c>
      <c r="T277" s="154">
        <f t="shared" si="5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5" t="s">
        <v>169</v>
      </c>
      <c r="AT277" s="155" t="s">
        <v>142</v>
      </c>
      <c r="AU277" s="155" t="s">
        <v>76</v>
      </c>
      <c r="AY277" s="14" t="s">
        <v>140</v>
      </c>
      <c r="BE277" s="156">
        <f t="shared" si="54"/>
        <v>0</v>
      </c>
      <c r="BF277" s="156">
        <f t="shared" si="55"/>
        <v>46.18</v>
      </c>
      <c r="BG277" s="156">
        <f t="shared" si="56"/>
        <v>0</v>
      </c>
      <c r="BH277" s="156">
        <f t="shared" si="57"/>
        <v>0</v>
      </c>
      <c r="BI277" s="156">
        <f t="shared" si="58"/>
        <v>0</v>
      </c>
      <c r="BJ277" s="14" t="s">
        <v>76</v>
      </c>
      <c r="BK277" s="156">
        <f t="shared" si="59"/>
        <v>46.18</v>
      </c>
      <c r="BL277" s="14" t="s">
        <v>169</v>
      </c>
      <c r="BM277" s="155" t="s">
        <v>564</v>
      </c>
    </row>
    <row r="278" spans="1:65" s="2" customFormat="1" ht="55.5" customHeight="1">
      <c r="A278" s="26"/>
      <c r="B278" s="143"/>
      <c r="C278" s="144" t="s">
        <v>347</v>
      </c>
      <c r="D278" s="144" t="s">
        <v>142</v>
      </c>
      <c r="E278" s="145" t="s">
        <v>565</v>
      </c>
      <c r="F278" s="146" t="s">
        <v>566</v>
      </c>
      <c r="G278" s="147" t="s">
        <v>145</v>
      </c>
      <c r="H278" s="148">
        <v>35.706000000000003</v>
      </c>
      <c r="I278" s="149">
        <v>48.83</v>
      </c>
      <c r="J278" s="149">
        <f t="shared" si="50"/>
        <v>1743.52</v>
      </c>
      <c r="K278" s="150"/>
      <c r="L278" s="27"/>
      <c r="M278" s="151" t="s">
        <v>1</v>
      </c>
      <c r="N278" s="152" t="s">
        <v>34</v>
      </c>
      <c r="O278" s="153">
        <v>0</v>
      </c>
      <c r="P278" s="153">
        <f t="shared" si="51"/>
        <v>0</v>
      </c>
      <c r="Q278" s="153">
        <v>0</v>
      </c>
      <c r="R278" s="153">
        <f t="shared" si="52"/>
        <v>0</v>
      </c>
      <c r="S278" s="153">
        <v>0</v>
      </c>
      <c r="T278" s="154">
        <f t="shared" si="5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5" t="s">
        <v>169</v>
      </c>
      <c r="AT278" s="155" t="s">
        <v>142</v>
      </c>
      <c r="AU278" s="155" t="s">
        <v>76</v>
      </c>
      <c r="AY278" s="14" t="s">
        <v>140</v>
      </c>
      <c r="BE278" s="156">
        <f t="shared" si="54"/>
        <v>0</v>
      </c>
      <c r="BF278" s="156">
        <f t="shared" si="55"/>
        <v>1743.52</v>
      </c>
      <c r="BG278" s="156">
        <f t="shared" si="56"/>
        <v>0</v>
      </c>
      <c r="BH278" s="156">
        <f t="shared" si="57"/>
        <v>0</v>
      </c>
      <c r="BI278" s="156">
        <f t="shared" si="58"/>
        <v>0</v>
      </c>
      <c r="BJ278" s="14" t="s">
        <v>76</v>
      </c>
      <c r="BK278" s="156">
        <f t="shared" si="59"/>
        <v>1743.52</v>
      </c>
      <c r="BL278" s="14" t="s">
        <v>169</v>
      </c>
      <c r="BM278" s="155" t="s">
        <v>567</v>
      </c>
    </row>
    <row r="279" spans="1:65" s="2" customFormat="1" ht="55.5" customHeight="1">
      <c r="A279" s="26"/>
      <c r="B279" s="143"/>
      <c r="C279" s="144" t="s">
        <v>568</v>
      </c>
      <c r="D279" s="144" t="s">
        <v>142</v>
      </c>
      <c r="E279" s="145" t="s">
        <v>569</v>
      </c>
      <c r="F279" s="146" t="s">
        <v>570</v>
      </c>
      <c r="G279" s="147" t="s">
        <v>187</v>
      </c>
      <c r="H279" s="148">
        <v>4</v>
      </c>
      <c r="I279" s="149">
        <v>31.9</v>
      </c>
      <c r="J279" s="149">
        <f t="shared" si="50"/>
        <v>127.6</v>
      </c>
      <c r="K279" s="150"/>
      <c r="L279" s="27"/>
      <c r="M279" s="151" t="s">
        <v>1</v>
      </c>
      <c r="N279" s="152" t="s">
        <v>34</v>
      </c>
      <c r="O279" s="153">
        <v>0</v>
      </c>
      <c r="P279" s="153">
        <f t="shared" si="51"/>
        <v>0</v>
      </c>
      <c r="Q279" s="153">
        <v>0</v>
      </c>
      <c r="R279" s="153">
        <f t="shared" si="52"/>
        <v>0</v>
      </c>
      <c r="S279" s="153">
        <v>0</v>
      </c>
      <c r="T279" s="154">
        <f t="shared" si="5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5" t="s">
        <v>169</v>
      </c>
      <c r="AT279" s="155" t="s">
        <v>142</v>
      </c>
      <c r="AU279" s="155" t="s">
        <v>76</v>
      </c>
      <c r="AY279" s="14" t="s">
        <v>140</v>
      </c>
      <c r="BE279" s="156">
        <f t="shared" si="54"/>
        <v>0</v>
      </c>
      <c r="BF279" s="156">
        <f t="shared" si="55"/>
        <v>127.6</v>
      </c>
      <c r="BG279" s="156">
        <f t="shared" si="56"/>
        <v>0</v>
      </c>
      <c r="BH279" s="156">
        <f t="shared" si="57"/>
        <v>0</v>
      </c>
      <c r="BI279" s="156">
        <f t="shared" si="58"/>
        <v>0</v>
      </c>
      <c r="BJ279" s="14" t="s">
        <v>76</v>
      </c>
      <c r="BK279" s="156">
        <f t="shared" si="59"/>
        <v>127.6</v>
      </c>
      <c r="BL279" s="14" t="s">
        <v>169</v>
      </c>
      <c r="BM279" s="155" t="s">
        <v>571</v>
      </c>
    </row>
    <row r="280" spans="1:65" s="2" customFormat="1" ht="44.25" customHeight="1">
      <c r="A280" s="26"/>
      <c r="B280" s="143"/>
      <c r="C280" s="144" t="s">
        <v>350</v>
      </c>
      <c r="D280" s="144" t="s">
        <v>142</v>
      </c>
      <c r="E280" s="145" t="s">
        <v>572</v>
      </c>
      <c r="F280" s="146" t="s">
        <v>573</v>
      </c>
      <c r="G280" s="147" t="s">
        <v>264</v>
      </c>
      <c r="H280" s="148">
        <v>30.5</v>
      </c>
      <c r="I280" s="149">
        <v>43.16</v>
      </c>
      <c r="J280" s="149">
        <f t="shared" si="50"/>
        <v>1316.38</v>
      </c>
      <c r="K280" s="150"/>
      <c r="L280" s="27"/>
      <c r="M280" s="151" t="s">
        <v>1</v>
      </c>
      <c r="N280" s="152" t="s">
        <v>34</v>
      </c>
      <c r="O280" s="153">
        <v>0</v>
      </c>
      <c r="P280" s="153">
        <f t="shared" si="51"/>
        <v>0</v>
      </c>
      <c r="Q280" s="153">
        <v>0</v>
      </c>
      <c r="R280" s="153">
        <f t="shared" si="52"/>
        <v>0</v>
      </c>
      <c r="S280" s="153">
        <v>0</v>
      </c>
      <c r="T280" s="154">
        <f t="shared" si="5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5" t="s">
        <v>169</v>
      </c>
      <c r="AT280" s="155" t="s">
        <v>142</v>
      </c>
      <c r="AU280" s="155" t="s">
        <v>76</v>
      </c>
      <c r="AY280" s="14" t="s">
        <v>140</v>
      </c>
      <c r="BE280" s="156">
        <f t="shared" si="54"/>
        <v>0</v>
      </c>
      <c r="BF280" s="156">
        <f t="shared" si="55"/>
        <v>1316.38</v>
      </c>
      <c r="BG280" s="156">
        <f t="shared" si="56"/>
        <v>0</v>
      </c>
      <c r="BH280" s="156">
        <f t="shared" si="57"/>
        <v>0</v>
      </c>
      <c r="BI280" s="156">
        <f t="shared" si="58"/>
        <v>0</v>
      </c>
      <c r="BJ280" s="14" t="s">
        <v>76</v>
      </c>
      <c r="BK280" s="156">
        <f t="shared" si="59"/>
        <v>1316.38</v>
      </c>
      <c r="BL280" s="14" t="s">
        <v>169</v>
      </c>
      <c r="BM280" s="155" t="s">
        <v>574</v>
      </c>
    </row>
    <row r="281" spans="1:65" s="2" customFormat="1" ht="37.950000000000003" customHeight="1">
      <c r="A281" s="26"/>
      <c r="B281" s="143"/>
      <c r="C281" s="144" t="s">
        <v>575</v>
      </c>
      <c r="D281" s="144" t="s">
        <v>142</v>
      </c>
      <c r="E281" s="145" t="s">
        <v>576</v>
      </c>
      <c r="F281" s="146" t="s">
        <v>577</v>
      </c>
      <c r="G281" s="147" t="s">
        <v>145</v>
      </c>
      <c r="H281" s="148">
        <v>5.77</v>
      </c>
      <c r="I281" s="149">
        <v>61.37</v>
      </c>
      <c r="J281" s="149">
        <f t="shared" si="50"/>
        <v>354.1</v>
      </c>
      <c r="K281" s="150"/>
      <c r="L281" s="27"/>
      <c r="M281" s="151" t="s">
        <v>1</v>
      </c>
      <c r="N281" s="152" t="s">
        <v>34</v>
      </c>
      <c r="O281" s="153">
        <v>0</v>
      </c>
      <c r="P281" s="153">
        <f t="shared" si="51"/>
        <v>0</v>
      </c>
      <c r="Q281" s="153">
        <v>0</v>
      </c>
      <c r="R281" s="153">
        <f t="shared" si="52"/>
        <v>0</v>
      </c>
      <c r="S281" s="153">
        <v>0</v>
      </c>
      <c r="T281" s="154">
        <f t="shared" si="5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5" t="s">
        <v>169</v>
      </c>
      <c r="AT281" s="155" t="s">
        <v>142</v>
      </c>
      <c r="AU281" s="155" t="s">
        <v>76</v>
      </c>
      <c r="AY281" s="14" t="s">
        <v>140</v>
      </c>
      <c r="BE281" s="156">
        <f t="shared" si="54"/>
        <v>0</v>
      </c>
      <c r="BF281" s="156">
        <f t="shared" si="55"/>
        <v>354.1</v>
      </c>
      <c r="BG281" s="156">
        <f t="shared" si="56"/>
        <v>0</v>
      </c>
      <c r="BH281" s="156">
        <f t="shared" si="57"/>
        <v>0</v>
      </c>
      <c r="BI281" s="156">
        <f t="shared" si="58"/>
        <v>0</v>
      </c>
      <c r="BJ281" s="14" t="s">
        <v>76</v>
      </c>
      <c r="BK281" s="156">
        <f t="shared" si="59"/>
        <v>354.1</v>
      </c>
      <c r="BL281" s="14" t="s">
        <v>169</v>
      </c>
      <c r="BM281" s="155" t="s">
        <v>578</v>
      </c>
    </row>
    <row r="282" spans="1:65" s="2" customFormat="1" ht="16.5" customHeight="1">
      <c r="A282" s="26"/>
      <c r="B282" s="143"/>
      <c r="C282" s="144" t="s">
        <v>354</v>
      </c>
      <c r="D282" s="144" t="s">
        <v>142</v>
      </c>
      <c r="E282" s="145" t="s">
        <v>579</v>
      </c>
      <c r="F282" s="146" t="s">
        <v>580</v>
      </c>
      <c r="G282" s="147" t="s">
        <v>187</v>
      </c>
      <c r="H282" s="148">
        <v>1</v>
      </c>
      <c r="I282" s="149">
        <v>28.01</v>
      </c>
      <c r="J282" s="149">
        <f t="shared" si="50"/>
        <v>28.01</v>
      </c>
      <c r="K282" s="150"/>
      <c r="L282" s="27"/>
      <c r="M282" s="151" t="s">
        <v>1</v>
      </c>
      <c r="N282" s="152" t="s">
        <v>34</v>
      </c>
      <c r="O282" s="153">
        <v>0</v>
      </c>
      <c r="P282" s="153">
        <f t="shared" si="51"/>
        <v>0</v>
      </c>
      <c r="Q282" s="153">
        <v>0</v>
      </c>
      <c r="R282" s="153">
        <f t="shared" si="52"/>
        <v>0</v>
      </c>
      <c r="S282" s="153">
        <v>0</v>
      </c>
      <c r="T282" s="154">
        <f t="shared" si="5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5" t="s">
        <v>169</v>
      </c>
      <c r="AT282" s="155" t="s">
        <v>142</v>
      </c>
      <c r="AU282" s="155" t="s">
        <v>76</v>
      </c>
      <c r="AY282" s="14" t="s">
        <v>140</v>
      </c>
      <c r="BE282" s="156">
        <f t="shared" si="54"/>
        <v>0</v>
      </c>
      <c r="BF282" s="156">
        <f t="shared" si="55"/>
        <v>28.01</v>
      </c>
      <c r="BG282" s="156">
        <f t="shared" si="56"/>
        <v>0</v>
      </c>
      <c r="BH282" s="156">
        <f t="shared" si="57"/>
        <v>0</v>
      </c>
      <c r="BI282" s="156">
        <f t="shared" si="58"/>
        <v>0</v>
      </c>
      <c r="BJ282" s="14" t="s">
        <v>76</v>
      </c>
      <c r="BK282" s="156">
        <f t="shared" si="59"/>
        <v>28.01</v>
      </c>
      <c r="BL282" s="14" t="s">
        <v>169</v>
      </c>
      <c r="BM282" s="155" t="s">
        <v>581</v>
      </c>
    </row>
    <row r="283" spans="1:65" s="2" customFormat="1" ht="49.2" customHeight="1">
      <c r="A283" s="26"/>
      <c r="B283" s="143"/>
      <c r="C283" s="144" t="s">
        <v>582</v>
      </c>
      <c r="D283" s="144" t="s">
        <v>142</v>
      </c>
      <c r="E283" s="145" t="s">
        <v>583</v>
      </c>
      <c r="F283" s="146" t="s">
        <v>584</v>
      </c>
      <c r="G283" s="147" t="s">
        <v>145</v>
      </c>
      <c r="H283" s="148">
        <v>5.85</v>
      </c>
      <c r="I283" s="149">
        <v>61.37</v>
      </c>
      <c r="J283" s="149">
        <f t="shared" si="50"/>
        <v>359.01</v>
      </c>
      <c r="K283" s="150"/>
      <c r="L283" s="27"/>
      <c r="M283" s="151" t="s">
        <v>1</v>
      </c>
      <c r="N283" s="152" t="s">
        <v>34</v>
      </c>
      <c r="O283" s="153">
        <v>0</v>
      </c>
      <c r="P283" s="153">
        <f t="shared" si="51"/>
        <v>0</v>
      </c>
      <c r="Q283" s="153">
        <v>0</v>
      </c>
      <c r="R283" s="153">
        <f t="shared" si="52"/>
        <v>0</v>
      </c>
      <c r="S283" s="153">
        <v>0</v>
      </c>
      <c r="T283" s="154">
        <f t="shared" si="5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5" t="s">
        <v>169</v>
      </c>
      <c r="AT283" s="155" t="s">
        <v>142</v>
      </c>
      <c r="AU283" s="155" t="s">
        <v>76</v>
      </c>
      <c r="AY283" s="14" t="s">
        <v>140</v>
      </c>
      <c r="BE283" s="156">
        <f t="shared" si="54"/>
        <v>0</v>
      </c>
      <c r="BF283" s="156">
        <f t="shared" si="55"/>
        <v>359.01</v>
      </c>
      <c r="BG283" s="156">
        <f t="shared" si="56"/>
        <v>0</v>
      </c>
      <c r="BH283" s="156">
        <f t="shared" si="57"/>
        <v>0</v>
      </c>
      <c r="BI283" s="156">
        <f t="shared" si="58"/>
        <v>0</v>
      </c>
      <c r="BJ283" s="14" t="s">
        <v>76</v>
      </c>
      <c r="BK283" s="156">
        <f t="shared" si="59"/>
        <v>359.01</v>
      </c>
      <c r="BL283" s="14" t="s">
        <v>169</v>
      </c>
      <c r="BM283" s="155" t="s">
        <v>585</v>
      </c>
    </row>
    <row r="284" spans="1:65" s="2" customFormat="1" ht="44.25" customHeight="1">
      <c r="A284" s="26"/>
      <c r="B284" s="143"/>
      <c r="C284" s="144" t="s">
        <v>357</v>
      </c>
      <c r="D284" s="144" t="s">
        <v>142</v>
      </c>
      <c r="E284" s="145" t="s">
        <v>586</v>
      </c>
      <c r="F284" s="146" t="s">
        <v>587</v>
      </c>
      <c r="G284" s="147" t="s">
        <v>145</v>
      </c>
      <c r="H284" s="148">
        <v>12.72</v>
      </c>
      <c r="I284" s="149">
        <v>61.37</v>
      </c>
      <c r="J284" s="149">
        <f t="shared" si="50"/>
        <v>780.63</v>
      </c>
      <c r="K284" s="150"/>
      <c r="L284" s="27"/>
      <c r="M284" s="151" t="s">
        <v>1</v>
      </c>
      <c r="N284" s="152" t="s">
        <v>34</v>
      </c>
      <c r="O284" s="153">
        <v>0</v>
      </c>
      <c r="P284" s="153">
        <f t="shared" si="51"/>
        <v>0</v>
      </c>
      <c r="Q284" s="153">
        <v>0</v>
      </c>
      <c r="R284" s="153">
        <f t="shared" si="52"/>
        <v>0</v>
      </c>
      <c r="S284" s="153">
        <v>0</v>
      </c>
      <c r="T284" s="154">
        <f t="shared" si="5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5" t="s">
        <v>169</v>
      </c>
      <c r="AT284" s="155" t="s">
        <v>142</v>
      </c>
      <c r="AU284" s="155" t="s">
        <v>76</v>
      </c>
      <c r="AY284" s="14" t="s">
        <v>140</v>
      </c>
      <c r="BE284" s="156">
        <f t="shared" si="54"/>
        <v>0</v>
      </c>
      <c r="BF284" s="156">
        <f t="shared" si="55"/>
        <v>780.63</v>
      </c>
      <c r="BG284" s="156">
        <f t="shared" si="56"/>
        <v>0</v>
      </c>
      <c r="BH284" s="156">
        <f t="shared" si="57"/>
        <v>0</v>
      </c>
      <c r="BI284" s="156">
        <f t="shared" si="58"/>
        <v>0</v>
      </c>
      <c r="BJ284" s="14" t="s">
        <v>76</v>
      </c>
      <c r="BK284" s="156">
        <f t="shared" si="59"/>
        <v>780.63</v>
      </c>
      <c r="BL284" s="14" t="s">
        <v>169</v>
      </c>
      <c r="BM284" s="155" t="s">
        <v>588</v>
      </c>
    </row>
    <row r="285" spans="1:65" s="2" customFormat="1" ht="24.15" customHeight="1">
      <c r="A285" s="26"/>
      <c r="B285" s="143"/>
      <c r="C285" s="144" t="s">
        <v>589</v>
      </c>
      <c r="D285" s="144" t="s">
        <v>142</v>
      </c>
      <c r="E285" s="145" t="s">
        <v>590</v>
      </c>
      <c r="F285" s="146" t="s">
        <v>591</v>
      </c>
      <c r="G285" s="147" t="s">
        <v>187</v>
      </c>
      <c r="H285" s="148">
        <v>2</v>
      </c>
      <c r="I285" s="149">
        <v>42.44</v>
      </c>
      <c r="J285" s="149">
        <f t="shared" si="50"/>
        <v>84.88</v>
      </c>
      <c r="K285" s="150"/>
      <c r="L285" s="27"/>
      <c r="M285" s="151" t="s">
        <v>1</v>
      </c>
      <c r="N285" s="152" t="s">
        <v>34</v>
      </c>
      <c r="O285" s="153">
        <v>0</v>
      </c>
      <c r="P285" s="153">
        <f t="shared" si="51"/>
        <v>0</v>
      </c>
      <c r="Q285" s="153">
        <v>0</v>
      </c>
      <c r="R285" s="153">
        <f t="shared" si="52"/>
        <v>0</v>
      </c>
      <c r="S285" s="153">
        <v>0</v>
      </c>
      <c r="T285" s="154">
        <f t="shared" si="5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5" t="s">
        <v>169</v>
      </c>
      <c r="AT285" s="155" t="s">
        <v>142</v>
      </c>
      <c r="AU285" s="155" t="s">
        <v>76</v>
      </c>
      <c r="AY285" s="14" t="s">
        <v>140</v>
      </c>
      <c r="BE285" s="156">
        <f t="shared" si="54"/>
        <v>0</v>
      </c>
      <c r="BF285" s="156">
        <f t="shared" si="55"/>
        <v>84.88</v>
      </c>
      <c r="BG285" s="156">
        <f t="shared" si="56"/>
        <v>0</v>
      </c>
      <c r="BH285" s="156">
        <f t="shared" si="57"/>
        <v>0</v>
      </c>
      <c r="BI285" s="156">
        <f t="shared" si="58"/>
        <v>0</v>
      </c>
      <c r="BJ285" s="14" t="s">
        <v>76</v>
      </c>
      <c r="BK285" s="156">
        <f t="shared" si="59"/>
        <v>84.88</v>
      </c>
      <c r="BL285" s="14" t="s">
        <v>169</v>
      </c>
      <c r="BM285" s="155" t="s">
        <v>592</v>
      </c>
    </row>
    <row r="286" spans="1:65" s="2" customFormat="1" ht="24.15" customHeight="1">
      <c r="A286" s="26"/>
      <c r="B286" s="143"/>
      <c r="C286" s="144" t="s">
        <v>361</v>
      </c>
      <c r="D286" s="144" t="s">
        <v>142</v>
      </c>
      <c r="E286" s="145" t="s">
        <v>593</v>
      </c>
      <c r="F286" s="146" t="s">
        <v>594</v>
      </c>
      <c r="G286" s="147" t="s">
        <v>419</v>
      </c>
      <c r="H286" s="148">
        <v>112</v>
      </c>
      <c r="I286" s="149">
        <v>2.0341834799999998</v>
      </c>
      <c r="J286" s="149">
        <f t="shared" si="50"/>
        <v>227.83</v>
      </c>
      <c r="K286" s="150"/>
      <c r="L286" s="27"/>
      <c r="M286" s="151" t="s">
        <v>1</v>
      </c>
      <c r="N286" s="152" t="s">
        <v>34</v>
      </c>
      <c r="O286" s="153">
        <v>0</v>
      </c>
      <c r="P286" s="153">
        <f t="shared" si="51"/>
        <v>0</v>
      </c>
      <c r="Q286" s="153">
        <v>0</v>
      </c>
      <c r="R286" s="153">
        <f t="shared" si="52"/>
        <v>0</v>
      </c>
      <c r="S286" s="153">
        <v>0</v>
      </c>
      <c r="T286" s="154">
        <f t="shared" si="5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5" t="s">
        <v>169</v>
      </c>
      <c r="AT286" s="155" t="s">
        <v>142</v>
      </c>
      <c r="AU286" s="155" t="s">
        <v>76</v>
      </c>
      <c r="AY286" s="14" t="s">
        <v>140</v>
      </c>
      <c r="BE286" s="156">
        <f t="shared" si="54"/>
        <v>0</v>
      </c>
      <c r="BF286" s="156">
        <f t="shared" si="55"/>
        <v>227.83</v>
      </c>
      <c r="BG286" s="156">
        <f t="shared" si="56"/>
        <v>0</v>
      </c>
      <c r="BH286" s="156">
        <f t="shared" si="57"/>
        <v>0</v>
      </c>
      <c r="BI286" s="156">
        <f t="shared" si="58"/>
        <v>0</v>
      </c>
      <c r="BJ286" s="14" t="s">
        <v>76</v>
      </c>
      <c r="BK286" s="156">
        <f t="shared" si="59"/>
        <v>227.83</v>
      </c>
      <c r="BL286" s="14" t="s">
        <v>169</v>
      </c>
      <c r="BM286" s="155" t="s">
        <v>595</v>
      </c>
    </row>
    <row r="287" spans="1:65" s="12" customFormat="1" ht="22.95" customHeight="1">
      <c r="B287" s="131"/>
      <c r="D287" s="132" t="s">
        <v>67</v>
      </c>
      <c r="E287" s="141" t="s">
        <v>596</v>
      </c>
      <c r="F287" s="141" t="s">
        <v>597</v>
      </c>
      <c r="J287" s="142">
        <f>BK287</f>
        <v>238.44</v>
      </c>
      <c r="L287" s="131"/>
      <c r="M287" s="135"/>
      <c r="N287" s="136"/>
      <c r="O287" s="136"/>
      <c r="P287" s="137">
        <f>SUM(P288:P289)</f>
        <v>0</v>
      </c>
      <c r="Q287" s="136"/>
      <c r="R287" s="137">
        <f>SUM(R288:R289)</f>
        <v>0</v>
      </c>
      <c r="S287" s="136"/>
      <c r="T287" s="138">
        <f>SUM(T288:T289)</f>
        <v>0</v>
      </c>
      <c r="AR287" s="132" t="s">
        <v>76</v>
      </c>
      <c r="AT287" s="139" t="s">
        <v>67</v>
      </c>
      <c r="AU287" s="139" t="s">
        <v>72</v>
      </c>
      <c r="AY287" s="132" t="s">
        <v>140</v>
      </c>
      <c r="BK287" s="140">
        <f>SUM(BK288:BK289)</f>
        <v>238.44</v>
      </c>
    </row>
    <row r="288" spans="1:65" s="2" customFormat="1" ht="21.75" customHeight="1">
      <c r="A288" s="26"/>
      <c r="B288" s="143"/>
      <c r="C288" s="144" t="s">
        <v>598</v>
      </c>
      <c r="D288" s="144" t="s">
        <v>142</v>
      </c>
      <c r="E288" s="145" t="s">
        <v>599</v>
      </c>
      <c r="F288" s="146" t="s">
        <v>600</v>
      </c>
      <c r="G288" s="147" t="s">
        <v>145</v>
      </c>
      <c r="H288" s="148">
        <v>6.3250000000000002</v>
      </c>
      <c r="I288" s="149">
        <v>13.36</v>
      </c>
      <c r="J288" s="149">
        <f>ROUND(I288*H288,2)</f>
        <v>84.5</v>
      </c>
      <c r="K288" s="150"/>
      <c r="L288" s="27"/>
      <c r="M288" s="151" t="s">
        <v>1</v>
      </c>
      <c r="N288" s="152" t="s">
        <v>34</v>
      </c>
      <c r="O288" s="153">
        <v>0</v>
      </c>
      <c r="P288" s="153">
        <f>O288*H288</f>
        <v>0</v>
      </c>
      <c r="Q288" s="153">
        <v>0</v>
      </c>
      <c r="R288" s="153">
        <f>Q288*H288</f>
        <v>0</v>
      </c>
      <c r="S288" s="153">
        <v>0</v>
      </c>
      <c r="T288" s="154">
        <f>S288*H288</f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5" t="s">
        <v>169</v>
      </c>
      <c r="AT288" s="155" t="s">
        <v>142</v>
      </c>
      <c r="AU288" s="155" t="s">
        <v>76</v>
      </c>
      <c r="AY288" s="14" t="s">
        <v>140</v>
      </c>
      <c r="BE288" s="156">
        <f>IF(N288="základná",J288,0)</f>
        <v>0</v>
      </c>
      <c r="BF288" s="156">
        <f>IF(N288="znížená",J288,0)</f>
        <v>84.5</v>
      </c>
      <c r="BG288" s="156">
        <f>IF(N288="zákl. prenesená",J288,0)</f>
        <v>0</v>
      </c>
      <c r="BH288" s="156">
        <f>IF(N288="zníž. prenesená",J288,0)</f>
        <v>0</v>
      </c>
      <c r="BI288" s="156">
        <f>IF(N288="nulová",J288,0)</f>
        <v>0</v>
      </c>
      <c r="BJ288" s="14" t="s">
        <v>76</v>
      </c>
      <c r="BK288" s="156">
        <f>ROUND(I288*H288,2)</f>
        <v>84.5</v>
      </c>
      <c r="BL288" s="14" t="s">
        <v>169</v>
      </c>
      <c r="BM288" s="155" t="s">
        <v>601</v>
      </c>
    </row>
    <row r="289" spans="1:65" s="2" customFormat="1" ht="21.75" customHeight="1">
      <c r="A289" s="26"/>
      <c r="B289" s="143"/>
      <c r="C289" s="144" t="s">
        <v>364</v>
      </c>
      <c r="D289" s="144" t="s">
        <v>142</v>
      </c>
      <c r="E289" s="145" t="s">
        <v>602</v>
      </c>
      <c r="F289" s="146" t="s">
        <v>603</v>
      </c>
      <c r="G289" s="147" t="s">
        <v>419</v>
      </c>
      <c r="H289" s="148">
        <v>25</v>
      </c>
      <c r="I289" s="149">
        <v>6.1575283799999996</v>
      </c>
      <c r="J289" s="149">
        <f>ROUND(I289*H289,2)</f>
        <v>153.94</v>
      </c>
      <c r="K289" s="150"/>
      <c r="L289" s="27"/>
      <c r="M289" s="151" t="s">
        <v>1</v>
      </c>
      <c r="N289" s="152" t="s">
        <v>34</v>
      </c>
      <c r="O289" s="153">
        <v>0</v>
      </c>
      <c r="P289" s="153">
        <f>O289*H289</f>
        <v>0</v>
      </c>
      <c r="Q289" s="153">
        <v>0</v>
      </c>
      <c r="R289" s="153">
        <f>Q289*H289</f>
        <v>0</v>
      </c>
      <c r="S289" s="153">
        <v>0</v>
      </c>
      <c r="T289" s="154">
        <f>S289*H289</f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5" t="s">
        <v>169</v>
      </c>
      <c r="AT289" s="155" t="s">
        <v>142</v>
      </c>
      <c r="AU289" s="155" t="s">
        <v>76</v>
      </c>
      <c r="AY289" s="14" t="s">
        <v>140</v>
      </c>
      <c r="BE289" s="156">
        <f>IF(N289="základná",J289,0)</f>
        <v>0</v>
      </c>
      <c r="BF289" s="156">
        <f>IF(N289="znížená",J289,0)</f>
        <v>153.94</v>
      </c>
      <c r="BG289" s="156">
        <f>IF(N289="zákl. prenesená",J289,0)</f>
        <v>0</v>
      </c>
      <c r="BH289" s="156">
        <f>IF(N289="zníž. prenesená",J289,0)</f>
        <v>0</v>
      </c>
      <c r="BI289" s="156">
        <f>IF(N289="nulová",J289,0)</f>
        <v>0</v>
      </c>
      <c r="BJ289" s="14" t="s">
        <v>76</v>
      </c>
      <c r="BK289" s="156">
        <f>ROUND(I289*H289,2)</f>
        <v>153.94</v>
      </c>
      <c r="BL289" s="14" t="s">
        <v>169</v>
      </c>
      <c r="BM289" s="155" t="s">
        <v>604</v>
      </c>
    </row>
    <row r="290" spans="1:65" s="12" customFormat="1" ht="22.95" customHeight="1">
      <c r="B290" s="131"/>
      <c r="D290" s="132" t="s">
        <v>67</v>
      </c>
      <c r="E290" s="141" t="s">
        <v>605</v>
      </c>
      <c r="F290" s="141" t="s">
        <v>606</v>
      </c>
      <c r="J290" s="142">
        <f>BK290</f>
        <v>14480.71</v>
      </c>
      <c r="L290" s="131"/>
      <c r="M290" s="135"/>
      <c r="N290" s="136"/>
      <c r="O290" s="136"/>
      <c r="P290" s="137">
        <f>SUM(P291:P309)</f>
        <v>0</v>
      </c>
      <c r="Q290" s="136"/>
      <c r="R290" s="137">
        <f>SUM(R291:R309)</f>
        <v>0</v>
      </c>
      <c r="S290" s="136"/>
      <c r="T290" s="138">
        <f>SUM(T291:T309)</f>
        <v>0</v>
      </c>
      <c r="AR290" s="132" t="s">
        <v>76</v>
      </c>
      <c r="AT290" s="139" t="s">
        <v>67</v>
      </c>
      <c r="AU290" s="139" t="s">
        <v>72</v>
      </c>
      <c r="AY290" s="132" t="s">
        <v>140</v>
      </c>
      <c r="BK290" s="140">
        <f>SUM(BK291:BK309)</f>
        <v>14480.71</v>
      </c>
    </row>
    <row r="291" spans="1:65" s="2" customFormat="1" ht="24.15" customHeight="1">
      <c r="A291" s="26"/>
      <c r="B291" s="143"/>
      <c r="C291" s="144" t="s">
        <v>607</v>
      </c>
      <c r="D291" s="144" t="s">
        <v>142</v>
      </c>
      <c r="E291" s="145" t="s">
        <v>608</v>
      </c>
      <c r="F291" s="146" t="s">
        <v>609</v>
      </c>
      <c r="G291" s="147" t="s">
        <v>187</v>
      </c>
      <c r="H291" s="148">
        <v>1</v>
      </c>
      <c r="I291" s="149">
        <v>254</v>
      </c>
      <c r="J291" s="149">
        <f t="shared" ref="J291:J309" si="60">ROUND(I291*H291,2)</f>
        <v>254</v>
      </c>
      <c r="K291" s="150"/>
      <c r="L291" s="27"/>
      <c r="M291" s="151" t="s">
        <v>1</v>
      </c>
      <c r="N291" s="152" t="s">
        <v>34</v>
      </c>
      <c r="O291" s="153">
        <v>0</v>
      </c>
      <c r="P291" s="153">
        <f t="shared" ref="P291:P309" si="61">O291*H291</f>
        <v>0</v>
      </c>
      <c r="Q291" s="153">
        <v>0</v>
      </c>
      <c r="R291" s="153">
        <f t="shared" ref="R291:R309" si="62">Q291*H291</f>
        <v>0</v>
      </c>
      <c r="S291" s="153">
        <v>0</v>
      </c>
      <c r="T291" s="154">
        <f t="shared" ref="T291:T309" si="63">S291*H291</f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5" t="s">
        <v>169</v>
      </c>
      <c r="AT291" s="155" t="s">
        <v>142</v>
      </c>
      <c r="AU291" s="155" t="s">
        <v>76</v>
      </c>
      <c r="AY291" s="14" t="s">
        <v>140</v>
      </c>
      <c r="BE291" s="156">
        <f t="shared" ref="BE291:BE309" si="64">IF(N291="základná",J291,0)</f>
        <v>0</v>
      </c>
      <c r="BF291" s="156">
        <f t="shared" ref="BF291:BF309" si="65">IF(N291="znížená",J291,0)</f>
        <v>254</v>
      </c>
      <c r="BG291" s="156">
        <f t="shared" ref="BG291:BG309" si="66">IF(N291="zákl. prenesená",J291,0)</f>
        <v>0</v>
      </c>
      <c r="BH291" s="156">
        <f t="shared" ref="BH291:BH309" si="67">IF(N291="zníž. prenesená",J291,0)</f>
        <v>0</v>
      </c>
      <c r="BI291" s="156">
        <f t="shared" ref="BI291:BI309" si="68">IF(N291="nulová",J291,0)</f>
        <v>0</v>
      </c>
      <c r="BJ291" s="14" t="s">
        <v>76</v>
      </c>
      <c r="BK291" s="156">
        <f t="shared" ref="BK291:BK309" si="69">ROUND(I291*H291,2)</f>
        <v>254</v>
      </c>
      <c r="BL291" s="14" t="s">
        <v>169</v>
      </c>
      <c r="BM291" s="155" t="s">
        <v>610</v>
      </c>
    </row>
    <row r="292" spans="1:65" s="2" customFormat="1" ht="37.950000000000003" customHeight="1">
      <c r="A292" s="26"/>
      <c r="B292" s="143"/>
      <c r="C292" s="144" t="s">
        <v>368</v>
      </c>
      <c r="D292" s="144" t="s">
        <v>142</v>
      </c>
      <c r="E292" s="145" t="s">
        <v>611</v>
      </c>
      <c r="F292" s="146" t="s">
        <v>612</v>
      </c>
      <c r="G292" s="147" t="s">
        <v>187</v>
      </c>
      <c r="H292" s="148">
        <v>2</v>
      </c>
      <c r="I292" s="149">
        <v>236.41</v>
      </c>
      <c r="J292" s="149">
        <f t="shared" si="60"/>
        <v>472.82</v>
      </c>
      <c r="K292" s="150"/>
      <c r="L292" s="27"/>
      <c r="M292" s="151" t="s">
        <v>1</v>
      </c>
      <c r="N292" s="152" t="s">
        <v>34</v>
      </c>
      <c r="O292" s="153">
        <v>0</v>
      </c>
      <c r="P292" s="153">
        <f t="shared" si="61"/>
        <v>0</v>
      </c>
      <c r="Q292" s="153">
        <v>0</v>
      </c>
      <c r="R292" s="153">
        <f t="shared" si="62"/>
        <v>0</v>
      </c>
      <c r="S292" s="153">
        <v>0</v>
      </c>
      <c r="T292" s="154">
        <f t="shared" si="6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5" t="s">
        <v>169</v>
      </c>
      <c r="AT292" s="155" t="s">
        <v>142</v>
      </c>
      <c r="AU292" s="155" t="s">
        <v>76</v>
      </c>
      <c r="AY292" s="14" t="s">
        <v>140</v>
      </c>
      <c r="BE292" s="156">
        <f t="shared" si="64"/>
        <v>0</v>
      </c>
      <c r="BF292" s="156">
        <f t="shared" si="65"/>
        <v>472.82</v>
      </c>
      <c r="BG292" s="156">
        <f t="shared" si="66"/>
        <v>0</v>
      </c>
      <c r="BH292" s="156">
        <f t="shared" si="67"/>
        <v>0</v>
      </c>
      <c r="BI292" s="156">
        <f t="shared" si="68"/>
        <v>0</v>
      </c>
      <c r="BJ292" s="14" t="s">
        <v>76</v>
      </c>
      <c r="BK292" s="156">
        <f t="shared" si="69"/>
        <v>472.82</v>
      </c>
      <c r="BL292" s="14" t="s">
        <v>169</v>
      </c>
      <c r="BM292" s="155" t="s">
        <v>613</v>
      </c>
    </row>
    <row r="293" spans="1:65" s="2" customFormat="1" ht="37.950000000000003" customHeight="1">
      <c r="A293" s="26"/>
      <c r="B293" s="143"/>
      <c r="C293" s="144" t="s">
        <v>614</v>
      </c>
      <c r="D293" s="144" t="s">
        <v>142</v>
      </c>
      <c r="E293" s="145" t="s">
        <v>615</v>
      </c>
      <c r="F293" s="146" t="s">
        <v>616</v>
      </c>
      <c r="G293" s="147" t="s">
        <v>187</v>
      </c>
      <c r="H293" s="148">
        <v>4</v>
      </c>
      <c r="I293" s="149">
        <v>421.36</v>
      </c>
      <c r="J293" s="149">
        <f t="shared" si="60"/>
        <v>1685.44</v>
      </c>
      <c r="K293" s="150"/>
      <c r="L293" s="27"/>
      <c r="M293" s="151" t="s">
        <v>1</v>
      </c>
      <c r="N293" s="152" t="s">
        <v>34</v>
      </c>
      <c r="O293" s="153">
        <v>0</v>
      </c>
      <c r="P293" s="153">
        <f t="shared" si="61"/>
        <v>0</v>
      </c>
      <c r="Q293" s="153">
        <v>0</v>
      </c>
      <c r="R293" s="153">
        <f t="shared" si="62"/>
        <v>0</v>
      </c>
      <c r="S293" s="153">
        <v>0</v>
      </c>
      <c r="T293" s="154">
        <f t="shared" si="6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5" t="s">
        <v>169</v>
      </c>
      <c r="AT293" s="155" t="s">
        <v>142</v>
      </c>
      <c r="AU293" s="155" t="s">
        <v>76</v>
      </c>
      <c r="AY293" s="14" t="s">
        <v>140</v>
      </c>
      <c r="BE293" s="156">
        <f t="shared" si="64"/>
        <v>0</v>
      </c>
      <c r="BF293" s="156">
        <f t="shared" si="65"/>
        <v>1685.44</v>
      </c>
      <c r="BG293" s="156">
        <f t="shared" si="66"/>
        <v>0</v>
      </c>
      <c r="BH293" s="156">
        <f t="shared" si="67"/>
        <v>0</v>
      </c>
      <c r="BI293" s="156">
        <f t="shared" si="68"/>
        <v>0</v>
      </c>
      <c r="BJ293" s="14" t="s">
        <v>76</v>
      </c>
      <c r="BK293" s="156">
        <f t="shared" si="69"/>
        <v>1685.44</v>
      </c>
      <c r="BL293" s="14" t="s">
        <v>169</v>
      </c>
      <c r="BM293" s="155" t="s">
        <v>617</v>
      </c>
    </row>
    <row r="294" spans="1:65" s="2" customFormat="1" ht="37.950000000000003" customHeight="1">
      <c r="A294" s="26"/>
      <c r="B294" s="143"/>
      <c r="C294" s="144" t="s">
        <v>371</v>
      </c>
      <c r="D294" s="144" t="s">
        <v>142</v>
      </c>
      <c r="E294" s="145" t="s">
        <v>618</v>
      </c>
      <c r="F294" s="146" t="s">
        <v>619</v>
      </c>
      <c r="G294" s="147" t="s">
        <v>187</v>
      </c>
      <c r="H294" s="148">
        <v>1</v>
      </c>
      <c r="I294" s="149">
        <v>232.01</v>
      </c>
      <c r="J294" s="149">
        <f t="shared" si="60"/>
        <v>232.01</v>
      </c>
      <c r="K294" s="150"/>
      <c r="L294" s="27"/>
      <c r="M294" s="151" t="s">
        <v>1</v>
      </c>
      <c r="N294" s="152" t="s">
        <v>34</v>
      </c>
      <c r="O294" s="153">
        <v>0</v>
      </c>
      <c r="P294" s="153">
        <f t="shared" si="61"/>
        <v>0</v>
      </c>
      <c r="Q294" s="153">
        <v>0</v>
      </c>
      <c r="R294" s="153">
        <f t="shared" si="62"/>
        <v>0</v>
      </c>
      <c r="S294" s="153">
        <v>0</v>
      </c>
      <c r="T294" s="154">
        <f t="shared" si="6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5" t="s">
        <v>169</v>
      </c>
      <c r="AT294" s="155" t="s">
        <v>142</v>
      </c>
      <c r="AU294" s="155" t="s">
        <v>76</v>
      </c>
      <c r="AY294" s="14" t="s">
        <v>140</v>
      </c>
      <c r="BE294" s="156">
        <f t="shared" si="64"/>
        <v>0</v>
      </c>
      <c r="BF294" s="156">
        <f t="shared" si="65"/>
        <v>232.01</v>
      </c>
      <c r="BG294" s="156">
        <f t="shared" si="66"/>
        <v>0</v>
      </c>
      <c r="BH294" s="156">
        <f t="shared" si="67"/>
        <v>0</v>
      </c>
      <c r="BI294" s="156">
        <f t="shared" si="68"/>
        <v>0</v>
      </c>
      <c r="BJ294" s="14" t="s">
        <v>76</v>
      </c>
      <c r="BK294" s="156">
        <f t="shared" si="69"/>
        <v>232.01</v>
      </c>
      <c r="BL294" s="14" t="s">
        <v>169</v>
      </c>
      <c r="BM294" s="155" t="s">
        <v>620</v>
      </c>
    </row>
    <row r="295" spans="1:65" s="2" customFormat="1" ht="37.950000000000003" customHeight="1">
      <c r="A295" s="26"/>
      <c r="B295" s="143"/>
      <c r="C295" s="144" t="s">
        <v>621</v>
      </c>
      <c r="D295" s="144" t="s">
        <v>142</v>
      </c>
      <c r="E295" s="145" t="s">
        <v>622</v>
      </c>
      <c r="F295" s="146" t="s">
        <v>623</v>
      </c>
      <c r="G295" s="147" t="s">
        <v>187</v>
      </c>
      <c r="H295" s="148">
        <v>1</v>
      </c>
      <c r="I295" s="149">
        <v>250.7</v>
      </c>
      <c r="J295" s="149">
        <f t="shared" si="60"/>
        <v>250.7</v>
      </c>
      <c r="K295" s="150"/>
      <c r="L295" s="27"/>
      <c r="M295" s="151" t="s">
        <v>1</v>
      </c>
      <c r="N295" s="152" t="s">
        <v>34</v>
      </c>
      <c r="O295" s="153">
        <v>0</v>
      </c>
      <c r="P295" s="153">
        <f t="shared" si="61"/>
        <v>0</v>
      </c>
      <c r="Q295" s="153">
        <v>0</v>
      </c>
      <c r="R295" s="153">
        <f t="shared" si="62"/>
        <v>0</v>
      </c>
      <c r="S295" s="153">
        <v>0</v>
      </c>
      <c r="T295" s="154">
        <f t="shared" si="6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5" t="s">
        <v>169</v>
      </c>
      <c r="AT295" s="155" t="s">
        <v>142</v>
      </c>
      <c r="AU295" s="155" t="s">
        <v>76</v>
      </c>
      <c r="AY295" s="14" t="s">
        <v>140</v>
      </c>
      <c r="BE295" s="156">
        <f t="shared" si="64"/>
        <v>0</v>
      </c>
      <c r="BF295" s="156">
        <f t="shared" si="65"/>
        <v>250.7</v>
      </c>
      <c r="BG295" s="156">
        <f t="shared" si="66"/>
        <v>0</v>
      </c>
      <c r="BH295" s="156">
        <f t="shared" si="67"/>
        <v>0</v>
      </c>
      <c r="BI295" s="156">
        <f t="shared" si="68"/>
        <v>0</v>
      </c>
      <c r="BJ295" s="14" t="s">
        <v>76</v>
      </c>
      <c r="BK295" s="156">
        <f t="shared" si="69"/>
        <v>250.7</v>
      </c>
      <c r="BL295" s="14" t="s">
        <v>169</v>
      </c>
      <c r="BM295" s="155" t="s">
        <v>624</v>
      </c>
    </row>
    <row r="296" spans="1:65" s="2" customFormat="1" ht="37.950000000000003" customHeight="1">
      <c r="A296" s="26"/>
      <c r="B296" s="143"/>
      <c r="C296" s="144" t="s">
        <v>375</v>
      </c>
      <c r="D296" s="144" t="s">
        <v>142</v>
      </c>
      <c r="E296" s="145" t="s">
        <v>625</v>
      </c>
      <c r="F296" s="146" t="s">
        <v>626</v>
      </c>
      <c r="G296" s="147" t="s">
        <v>187</v>
      </c>
      <c r="H296" s="148">
        <v>2</v>
      </c>
      <c r="I296" s="149">
        <v>322.17</v>
      </c>
      <c r="J296" s="149">
        <f t="shared" si="60"/>
        <v>644.34</v>
      </c>
      <c r="K296" s="150"/>
      <c r="L296" s="27"/>
      <c r="M296" s="151" t="s">
        <v>1</v>
      </c>
      <c r="N296" s="152" t="s">
        <v>34</v>
      </c>
      <c r="O296" s="153">
        <v>0</v>
      </c>
      <c r="P296" s="153">
        <f t="shared" si="61"/>
        <v>0</v>
      </c>
      <c r="Q296" s="153">
        <v>0</v>
      </c>
      <c r="R296" s="153">
        <f t="shared" si="62"/>
        <v>0</v>
      </c>
      <c r="S296" s="153">
        <v>0</v>
      </c>
      <c r="T296" s="154">
        <f t="shared" si="6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5" t="s">
        <v>169</v>
      </c>
      <c r="AT296" s="155" t="s">
        <v>142</v>
      </c>
      <c r="AU296" s="155" t="s">
        <v>76</v>
      </c>
      <c r="AY296" s="14" t="s">
        <v>140</v>
      </c>
      <c r="BE296" s="156">
        <f t="shared" si="64"/>
        <v>0</v>
      </c>
      <c r="BF296" s="156">
        <f t="shared" si="65"/>
        <v>644.34</v>
      </c>
      <c r="BG296" s="156">
        <f t="shared" si="66"/>
        <v>0</v>
      </c>
      <c r="BH296" s="156">
        <f t="shared" si="67"/>
        <v>0</v>
      </c>
      <c r="BI296" s="156">
        <f t="shared" si="68"/>
        <v>0</v>
      </c>
      <c r="BJ296" s="14" t="s">
        <v>76</v>
      </c>
      <c r="BK296" s="156">
        <f t="shared" si="69"/>
        <v>644.34</v>
      </c>
      <c r="BL296" s="14" t="s">
        <v>169</v>
      </c>
      <c r="BM296" s="155" t="s">
        <v>627</v>
      </c>
    </row>
    <row r="297" spans="1:65" s="2" customFormat="1" ht="37.950000000000003" customHeight="1">
      <c r="A297" s="26"/>
      <c r="B297" s="143"/>
      <c r="C297" s="144" t="s">
        <v>628</v>
      </c>
      <c r="D297" s="144" t="s">
        <v>142</v>
      </c>
      <c r="E297" s="145" t="s">
        <v>629</v>
      </c>
      <c r="F297" s="146" t="s">
        <v>630</v>
      </c>
      <c r="G297" s="147" t="s">
        <v>187</v>
      </c>
      <c r="H297" s="148">
        <v>3</v>
      </c>
      <c r="I297" s="149">
        <v>714.71</v>
      </c>
      <c r="J297" s="149">
        <f t="shared" si="60"/>
        <v>2144.13</v>
      </c>
      <c r="K297" s="150"/>
      <c r="L297" s="27"/>
      <c r="M297" s="151" t="s">
        <v>1</v>
      </c>
      <c r="N297" s="152" t="s">
        <v>34</v>
      </c>
      <c r="O297" s="153">
        <v>0</v>
      </c>
      <c r="P297" s="153">
        <f t="shared" si="61"/>
        <v>0</v>
      </c>
      <c r="Q297" s="153">
        <v>0</v>
      </c>
      <c r="R297" s="153">
        <f t="shared" si="62"/>
        <v>0</v>
      </c>
      <c r="S297" s="153">
        <v>0</v>
      </c>
      <c r="T297" s="154">
        <f t="shared" si="6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5" t="s">
        <v>169</v>
      </c>
      <c r="AT297" s="155" t="s">
        <v>142</v>
      </c>
      <c r="AU297" s="155" t="s">
        <v>76</v>
      </c>
      <c r="AY297" s="14" t="s">
        <v>140</v>
      </c>
      <c r="BE297" s="156">
        <f t="shared" si="64"/>
        <v>0</v>
      </c>
      <c r="BF297" s="156">
        <f t="shared" si="65"/>
        <v>2144.13</v>
      </c>
      <c r="BG297" s="156">
        <f t="shared" si="66"/>
        <v>0</v>
      </c>
      <c r="BH297" s="156">
        <f t="shared" si="67"/>
        <v>0</v>
      </c>
      <c r="BI297" s="156">
        <f t="shared" si="68"/>
        <v>0</v>
      </c>
      <c r="BJ297" s="14" t="s">
        <v>76</v>
      </c>
      <c r="BK297" s="156">
        <f t="shared" si="69"/>
        <v>2144.13</v>
      </c>
      <c r="BL297" s="14" t="s">
        <v>169</v>
      </c>
      <c r="BM297" s="155" t="s">
        <v>631</v>
      </c>
    </row>
    <row r="298" spans="1:65" s="2" customFormat="1" ht="37.950000000000003" customHeight="1">
      <c r="A298" s="26"/>
      <c r="B298" s="143"/>
      <c r="C298" s="144" t="s">
        <v>378</v>
      </c>
      <c r="D298" s="144" t="s">
        <v>142</v>
      </c>
      <c r="E298" s="145" t="s">
        <v>632</v>
      </c>
      <c r="F298" s="146" t="s">
        <v>633</v>
      </c>
      <c r="G298" s="147" t="s">
        <v>187</v>
      </c>
      <c r="H298" s="148">
        <v>2</v>
      </c>
      <c r="I298" s="149">
        <v>387.04</v>
      </c>
      <c r="J298" s="149">
        <f t="shared" si="60"/>
        <v>774.08</v>
      </c>
      <c r="K298" s="150"/>
      <c r="L298" s="27"/>
      <c r="M298" s="151" t="s">
        <v>1</v>
      </c>
      <c r="N298" s="152" t="s">
        <v>34</v>
      </c>
      <c r="O298" s="153">
        <v>0</v>
      </c>
      <c r="P298" s="153">
        <f t="shared" si="61"/>
        <v>0</v>
      </c>
      <c r="Q298" s="153">
        <v>0</v>
      </c>
      <c r="R298" s="153">
        <f t="shared" si="62"/>
        <v>0</v>
      </c>
      <c r="S298" s="153">
        <v>0</v>
      </c>
      <c r="T298" s="154">
        <f t="shared" si="6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5" t="s">
        <v>169</v>
      </c>
      <c r="AT298" s="155" t="s">
        <v>142</v>
      </c>
      <c r="AU298" s="155" t="s">
        <v>76</v>
      </c>
      <c r="AY298" s="14" t="s">
        <v>140</v>
      </c>
      <c r="BE298" s="156">
        <f t="shared" si="64"/>
        <v>0</v>
      </c>
      <c r="BF298" s="156">
        <f t="shared" si="65"/>
        <v>774.08</v>
      </c>
      <c r="BG298" s="156">
        <f t="shared" si="66"/>
        <v>0</v>
      </c>
      <c r="BH298" s="156">
        <f t="shared" si="67"/>
        <v>0</v>
      </c>
      <c r="BI298" s="156">
        <f t="shared" si="68"/>
        <v>0</v>
      </c>
      <c r="BJ298" s="14" t="s">
        <v>76</v>
      </c>
      <c r="BK298" s="156">
        <f t="shared" si="69"/>
        <v>774.08</v>
      </c>
      <c r="BL298" s="14" t="s">
        <v>169</v>
      </c>
      <c r="BM298" s="155" t="s">
        <v>634</v>
      </c>
    </row>
    <row r="299" spans="1:65" s="2" customFormat="1" ht="37.950000000000003" customHeight="1">
      <c r="A299" s="26"/>
      <c r="B299" s="143"/>
      <c r="C299" s="144" t="s">
        <v>635</v>
      </c>
      <c r="D299" s="144" t="s">
        <v>142</v>
      </c>
      <c r="E299" s="145" t="s">
        <v>636</v>
      </c>
      <c r="F299" s="146" t="s">
        <v>637</v>
      </c>
      <c r="G299" s="147" t="s">
        <v>187</v>
      </c>
      <c r="H299" s="148">
        <v>1</v>
      </c>
      <c r="I299" s="149">
        <v>879.65</v>
      </c>
      <c r="J299" s="149">
        <f t="shared" si="60"/>
        <v>879.65</v>
      </c>
      <c r="K299" s="150"/>
      <c r="L299" s="27"/>
      <c r="M299" s="151" t="s">
        <v>1</v>
      </c>
      <c r="N299" s="152" t="s">
        <v>34</v>
      </c>
      <c r="O299" s="153">
        <v>0</v>
      </c>
      <c r="P299" s="153">
        <f t="shared" si="61"/>
        <v>0</v>
      </c>
      <c r="Q299" s="153">
        <v>0</v>
      </c>
      <c r="R299" s="153">
        <f t="shared" si="62"/>
        <v>0</v>
      </c>
      <c r="S299" s="153">
        <v>0</v>
      </c>
      <c r="T299" s="154">
        <f t="shared" si="6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5" t="s">
        <v>169</v>
      </c>
      <c r="AT299" s="155" t="s">
        <v>142</v>
      </c>
      <c r="AU299" s="155" t="s">
        <v>76</v>
      </c>
      <c r="AY299" s="14" t="s">
        <v>140</v>
      </c>
      <c r="BE299" s="156">
        <f t="shared" si="64"/>
        <v>0</v>
      </c>
      <c r="BF299" s="156">
        <f t="shared" si="65"/>
        <v>879.65</v>
      </c>
      <c r="BG299" s="156">
        <f t="shared" si="66"/>
        <v>0</v>
      </c>
      <c r="BH299" s="156">
        <f t="shared" si="67"/>
        <v>0</v>
      </c>
      <c r="BI299" s="156">
        <f t="shared" si="68"/>
        <v>0</v>
      </c>
      <c r="BJ299" s="14" t="s">
        <v>76</v>
      </c>
      <c r="BK299" s="156">
        <f t="shared" si="69"/>
        <v>879.65</v>
      </c>
      <c r="BL299" s="14" t="s">
        <v>169</v>
      </c>
      <c r="BM299" s="155" t="s">
        <v>638</v>
      </c>
    </row>
    <row r="300" spans="1:65" s="2" customFormat="1" ht="37.950000000000003" customHeight="1">
      <c r="A300" s="26"/>
      <c r="B300" s="143"/>
      <c r="C300" s="144" t="s">
        <v>382</v>
      </c>
      <c r="D300" s="144" t="s">
        <v>142</v>
      </c>
      <c r="E300" s="145" t="s">
        <v>639</v>
      </c>
      <c r="F300" s="146" t="s">
        <v>640</v>
      </c>
      <c r="G300" s="147" t="s">
        <v>187</v>
      </c>
      <c r="H300" s="148">
        <v>1</v>
      </c>
      <c r="I300" s="149">
        <v>451.92</v>
      </c>
      <c r="J300" s="149">
        <f t="shared" si="60"/>
        <v>451.92</v>
      </c>
      <c r="K300" s="150"/>
      <c r="L300" s="27"/>
      <c r="M300" s="151" t="s">
        <v>1</v>
      </c>
      <c r="N300" s="152" t="s">
        <v>34</v>
      </c>
      <c r="O300" s="153">
        <v>0</v>
      </c>
      <c r="P300" s="153">
        <f t="shared" si="61"/>
        <v>0</v>
      </c>
      <c r="Q300" s="153">
        <v>0</v>
      </c>
      <c r="R300" s="153">
        <f t="shared" si="62"/>
        <v>0</v>
      </c>
      <c r="S300" s="153">
        <v>0</v>
      </c>
      <c r="T300" s="154">
        <f t="shared" si="6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5" t="s">
        <v>169</v>
      </c>
      <c r="AT300" s="155" t="s">
        <v>142</v>
      </c>
      <c r="AU300" s="155" t="s">
        <v>76</v>
      </c>
      <c r="AY300" s="14" t="s">
        <v>140</v>
      </c>
      <c r="BE300" s="156">
        <f t="shared" si="64"/>
        <v>0</v>
      </c>
      <c r="BF300" s="156">
        <f t="shared" si="65"/>
        <v>451.92</v>
      </c>
      <c r="BG300" s="156">
        <f t="shared" si="66"/>
        <v>0</v>
      </c>
      <c r="BH300" s="156">
        <f t="shared" si="67"/>
        <v>0</v>
      </c>
      <c r="BI300" s="156">
        <f t="shared" si="68"/>
        <v>0</v>
      </c>
      <c r="BJ300" s="14" t="s">
        <v>76</v>
      </c>
      <c r="BK300" s="156">
        <f t="shared" si="69"/>
        <v>451.92</v>
      </c>
      <c r="BL300" s="14" t="s">
        <v>169</v>
      </c>
      <c r="BM300" s="155" t="s">
        <v>641</v>
      </c>
    </row>
    <row r="301" spans="1:65" s="2" customFormat="1" ht="37.950000000000003" customHeight="1">
      <c r="A301" s="26"/>
      <c r="B301" s="143"/>
      <c r="C301" s="144" t="s">
        <v>642</v>
      </c>
      <c r="D301" s="144" t="s">
        <v>142</v>
      </c>
      <c r="E301" s="145" t="s">
        <v>643</v>
      </c>
      <c r="F301" s="146" t="s">
        <v>644</v>
      </c>
      <c r="G301" s="147" t="s">
        <v>187</v>
      </c>
      <c r="H301" s="148">
        <v>3</v>
      </c>
      <c r="I301" s="149">
        <v>720.21</v>
      </c>
      <c r="J301" s="149">
        <f t="shared" si="60"/>
        <v>2160.63</v>
      </c>
      <c r="K301" s="150"/>
      <c r="L301" s="27"/>
      <c r="M301" s="151" t="s">
        <v>1</v>
      </c>
      <c r="N301" s="152" t="s">
        <v>34</v>
      </c>
      <c r="O301" s="153">
        <v>0</v>
      </c>
      <c r="P301" s="153">
        <f t="shared" si="61"/>
        <v>0</v>
      </c>
      <c r="Q301" s="153">
        <v>0</v>
      </c>
      <c r="R301" s="153">
        <f t="shared" si="62"/>
        <v>0</v>
      </c>
      <c r="S301" s="153">
        <v>0</v>
      </c>
      <c r="T301" s="154">
        <f t="shared" si="6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5" t="s">
        <v>169</v>
      </c>
      <c r="AT301" s="155" t="s">
        <v>142</v>
      </c>
      <c r="AU301" s="155" t="s">
        <v>76</v>
      </c>
      <c r="AY301" s="14" t="s">
        <v>140</v>
      </c>
      <c r="BE301" s="156">
        <f t="shared" si="64"/>
        <v>0</v>
      </c>
      <c r="BF301" s="156">
        <f t="shared" si="65"/>
        <v>2160.63</v>
      </c>
      <c r="BG301" s="156">
        <f t="shared" si="66"/>
        <v>0</v>
      </c>
      <c r="BH301" s="156">
        <f t="shared" si="67"/>
        <v>0</v>
      </c>
      <c r="BI301" s="156">
        <f t="shared" si="68"/>
        <v>0</v>
      </c>
      <c r="BJ301" s="14" t="s">
        <v>76</v>
      </c>
      <c r="BK301" s="156">
        <f t="shared" si="69"/>
        <v>2160.63</v>
      </c>
      <c r="BL301" s="14" t="s">
        <v>169</v>
      </c>
      <c r="BM301" s="155" t="s">
        <v>645</v>
      </c>
    </row>
    <row r="302" spans="1:65" s="2" customFormat="1" ht="24.15" customHeight="1">
      <c r="A302" s="26"/>
      <c r="B302" s="143"/>
      <c r="C302" s="144" t="s">
        <v>385</v>
      </c>
      <c r="D302" s="144" t="s">
        <v>142</v>
      </c>
      <c r="E302" s="145" t="s">
        <v>646</v>
      </c>
      <c r="F302" s="146" t="s">
        <v>647</v>
      </c>
      <c r="G302" s="147" t="s">
        <v>187</v>
      </c>
      <c r="H302" s="148">
        <v>1</v>
      </c>
      <c r="I302" s="149">
        <v>1629.55</v>
      </c>
      <c r="J302" s="149">
        <f t="shared" si="60"/>
        <v>1629.55</v>
      </c>
      <c r="K302" s="150"/>
      <c r="L302" s="27"/>
      <c r="M302" s="151" t="s">
        <v>1</v>
      </c>
      <c r="N302" s="152" t="s">
        <v>34</v>
      </c>
      <c r="O302" s="153">
        <v>0</v>
      </c>
      <c r="P302" s="153">
        <f t="shared" si="61"/>
        <v>0</v>
      </c>
      <c r="Q302" s="153">
        <v>0</v>
      </c>
      <c r="R302" s="153">
        <f t="shared" si="62"/>
        <v>0</v>
      </c>
      <c r="S302" s="153">
        <v>0</v>
      </c>
      <c r="T302" s="154">
        <f t="shared" si="6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5" t="s">
        <v>169</v>
      </c>
      <c r="AT302" s="155" t="s">
        <v>142</v>
      </c>
      <c r="AU302" s="155" t="s">
        <v>76</v>
      </c>
      <c r="AY302" s="14" t="s">
        <v>140</v>
      </c>
      <c r="BE302" s="156">
        <f t="shared" si="64"/>
        <v>0</v>
      </c>
      <c r="BF302" s="156">
        <f t="shared" si="65"/>
        <v>1629.55</v>
      </c>
      <c r="BG302" s="156">
        <f t="shared" si="66"/>
        <v>0</v>
      </c>
      <c r="BH302" s="156">
        <f t="shared" si="67"/>
        <v>0</v>
      </c>
      <c r="BI302" s="156">
        <f t="shared" si="68"/>
        <v>0</v>
      </c>
      <c r="BJ302" s="14" t="s">
        <v>76</v>
      </c>
      <c r="BK302" s="156">
        <f t="shared" si="69"/>
        <v>1629.55</v>
      </c>
      <c r="BL302" s="14" t="s">
        <v>169</v>
      </c>
      <c r="BM302" s="155" t="s">
        <v>648</v>
      </c>
    </row>
    <row r="303" spans="1:65" s="2" customFormat="1" ht="24.15" customHeight="1">
      <c r="A303" s="26"/>
      <c r="B303" s="143"/>
      <c r="C303" s="144" t="s">
        <v>649</v>
      </c>
      <c r="D303" s="144" t="s">
        <v>142</v>
      </c>
      <c r="E303" s="145" t="s">
        <v>650</v>
      </c>
      <c r="F303" s="146" t="s">
        <v>651</v>
      </c>
      <c r="G303" s="147" t="s">
        <v>187</v>
      </c>
      <c r="H303" s="148">
        <v>1</v>
      </c>
      <c r="I303" s="149">
        <v>791.68</v>
      </c>
      <c r="J303" s="149">
        <f t="shared" si="60"/>
        <v>791.68</v>
      </c>
      <c r="K303" s="150"/>
      <c r="L303" s="27"/>
      <c r="M303" s="151" t="s">
        <v>1</v>
      </c>
      <c r="N303" s="152" t="s">
        <v>34</v>
      </c>
      <c r="O303" s="153">
        <v>0</v>
      </c>
      <c r="P303" s="153">
        <f t="shared" si="61"/>
        <v>0</v>
      </c>
      <c r="Q303" s="153">
        <v>0</v>
      </c>
      <c r="R303" s="153">
        <f t="shared" si="62"/>
        <v>0</v>
      </c>
      <c r="S303" s="153">
        <v>0</v>
      </c>
      <c r="T303" s="154">
        <f t="shared" si="6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5" t="s">
        <v>169</v>
      </c>
      <c r="AT303" s="155" t="s">
        <v>142</v>
      </c>
      <c r="AU303" s="155" t="s">
        <v>76</v>
      </c>
      <c r="AY303" s="14" t="s">
        <v>140</v>
      </c>
      <c r="BE303" s="156">
        <f t="shared" si="64"/>
        <v>0</v>
      </c>
      <c r="BF303" s="156">
        <f t="shared" si="65"/>
        <v>791.68</v>
      </c>
      <c r="BG303" s="156">
        <f t="shared" si="66"/>
        <v>0</v>
      </c>
      <c r="BH303" s="156">
        <f t="shared" si="67"/>
        <v>0</v>
      </c>
      <c r="BI303" s="156">
        <f t="shared" si="68"/>
        <v>0</v>
      </c>
      <c r="BJ303" s="14" t="s">
        <v>76</v>
      </c>
      <c r="BK303" s="156">
        <f t="shared" si="69"/>
        <v>791.68</v>
      </c>
      <c r="BL303" s="14" t="s">
        <v>169</v>
      </c>
      <c r="BM303" s="155" t="s">
        <v>652</v>
      </c>
    </row>
    <row r="304" spans="1:65" s="2" customFormat="1" ht="24.15" customHeight="1">
      <c r="A304" s="26"/>
      <c r="B304" s="143"/>
      <c r="C304" s="144" t="s">
        <v>389</v>
      </c>
      <c r="D304" s="144" t="s">
        <v>142</v>
      </c>
      <c r="E304" s="145" t="s">
        <v>653</v>
      </c>
      <c r="F304" s="146" t="s">
        <v>654</v>
      </c>
      <c r="G304" s="147" t="s">
        <v>187</v>
      </c>
      <c r="H304" s="148">
        <v>2</v>
      </c>
      <c r="I304" s="149">
        <v>186.92</v>
      </c>
      <c r="J304" s="149">
        <f t="shared" si="60"/>
        <v>373.84</v>
      </c>
      <c r="K304" s="150"/>
      <c r="L304" s="27"/>
      <c r="M304" s="151" t="s">
        <v>1</v>
      </c>
      <c r="N304" s="152" t="s">
        <v>34</v>
      </c>
      <c r="O304" s="153">
        <v>0</v>
      </c>
      <c r="P304" s="153">
        <f t="shared" si="61"/>
        <v>0</v>
      </c>
      <c r="Q304" s="153">
        <v>0</v>
      </c>
      <c r="R304" s="153">
        <f t="shared" si="62"/>
        <v>0</v>
      </c>
      <c r="S304" s="153">
        <v>0</v>
      </c>
      <c r="T304" s="154">
        <f t="shared" si="6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5" t="s">
        <v>169</v>
      </c>
      <c r="AT304" s="155" t="s">
        <v>142</v>
      </c>
      <c r="AU304" s="155" t="s">
        <v>76</v>
      </c>
      <c r="AY304" s="14" t="s">
        <v>140</v>
      </c>
      <c r="BE304" s="156">
        <f t="shared" si="64"/>
        <v>0</v>
      </c>
      <c r="BF304" s="156">
        <f t="shared" si="65"/>
        <v>373.84</v>
      </c>
      <c r="BG304" s="156">
        <f t="shared" si="66"/>
        <v>0</v>
      </c>
      <c r="BH304" s="156">
        <f t="shared" si="67"/>
        <v>0</v>
      </c>
      <c r="BI304" s="156">
        <f t="shared" si="68"/>
        <v>0</v>
      </c>
      <c r="BJ304" s="14" t="s">
        <v>76</v>
      </c>
      <c r="BK304" s="156">
        <f t="shared" si="69"/>
        <v>373.84</v>
      </c>
      <c r="BL304" s="14" t="s">
        <v>169</v>
      </c>
      <c r="BM304" s="155" t="s">
        <v>655</v>
      </c>
    </row>
    <row r="305" spans="1:65" s="2" customFormat="1" ht="24.15" customHeight="1">
      <c r="A305" s="26"/>
      <c r="B305" s="143"/>
      <c r="C305" s="144" t="s">
        <v>656</v>
      </c>
      <c r="D305" s="144" t="s">
        <v>142</v>
      </c>
      <c r="E305" s="145" t="s">
        <v>657</v>
      </c>
      <c r="F305" s="146" t="s">
        <v>658</v>
      </c>
      <c r="G305" s="147" t="s">
        <v>187</v>
      </c>
      <c r="H305" s="148">
        <v>2</v>
      </c>
      <c r="I305" s="149">
        <v>211.12</v>
      </c>
      <c r="J305" s="149">
        <f t="shared" si="60"/>
        <v>422.24</v>
      </c>
      <c r="K305" s="150"/>
      <c r="L305" s="27"/>
      <c r="M305" s="151" t="s">
        <v>1</v>
      </c>
      <c r="N305" s="152" t="s">
        <v>34</v>
      </c>
      <c r="O305" s="153">
        <v>0</v>
      </c>
      <c r="P305" s="153">
        <f t="shared" si="61"/>
        <v>0</v>
      </c>
      <c r="Q305" s="153">
        <v>0</v>
      </c>
      <c r="R305" s="153">
        <f t="shared" si="62"/>
        <v>0</v>
      </c>
      <c r="S305" s="153">
        <v>0</v>
      </c>
      <c r="T305" s="154">
        <f t="shared" si="63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5" t="s">
        <v>169</v>
      </c>
      <c r="AT305" s="155" t="s">
        <v>142</v>
      </c>
      <c r="AU305" s="155" t="s">
        <v>76</v>
      </c>
      <c r="AY305" s="14" t="s">
        <v>140</v>
      </c>
      <c r="BE305" s="156">
        <f t="shared" si="64"/>
        <v>0</v>
      </c>
      <c r="BF305" s="156">
        <f t="shared" si="65"/>
        <v>422.24</v>
      </c>
      <c r="BG305" s="156">
        <f t="shared" si="66"/>
        <v>0</v>
      </c>
      <c r="BH305" s="156">
        <f t="shared" si="67"/>
        <v>0</v>
      </c>
      <c r="BI305" s="156">
        <f t="shared" si="68"/>
        <v>0</v>
      </c>
      <c r="BJ305" s="14" t="s">
        <v>76</v>
      </c>
      <c r="BK305" s="156">
        <f t="shared" si="69"/>
        <v>422.24</v>
      </c>
      <c r="BL305" s="14" t="s">
        <v>169</v>
      </c>
      <c r="BM305" s="155" t="s">
        <v>659</v>
      </c>
    </row>
    <row r="306" spans="1:65" s="2" customFormat="1" ht="24.15" customHeight="1">
      <c r="A306" s="26"/>
      <c r="B306" s="143"/>
      <c r="C306" s="144" t="s">
        <v>392</v>
      </c>
      <c r="D306" s="144" t="s">
        <v>142</v>
      </c>
      <c r="E306" s="145" t="s">
        <v>660</v>
      </c>
      <c r="F306" s="146" t="s">
        <v>661</v>
      </c>
      <c r="G306" s="147" t="s">
        <v>187</v>
      </c>
      <c r="H306" s="148">
        <v>5</v>
      </c>
      <c r="I306" s="149">
        <v>95.66</v>
      </c>
      <c r="J306" s="149">
        <f t="shared" si="60"/>
        <v>478.3</v>
      </c>
      <c r="K306" s="150"/>
      <c r="L306" s="27"/>
      <c r="M306" s="151" t="s">
        <v>1</v>
      </c>
      <c r="N306" s="152" t="s">
        <v>34</v>
      </c>
      <c r="O306" s="153">
        <v>0</v>
      </c>
      <c r="P306" s="153">
        <f t="shared" si="61"/>
        <v>0</v>
      </c>
      <c r="Q306" s="153">
        <v>0</v>
      </c>
      <c r="R306" s="153">
        <f t="shared" si="62"/>
        <v>0</v>
      </c>
      <c r="S306" s="153">
        <v>0</v>
      </c>
      <c r="T306" s="154">
        <f t="shared" si="6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5" t="s">
        <v>169</v>
      </c>
      <c r="AT306" s="155" t="s">
        <v>142</v>
      </c>
      <c r="AU306" s="155" t="s">
        <v>76</v>
      </c>
      <c r="AY306" s="14" t="s">
        <v>140</v>
      </c>
      <c r="BE306" s="156">
        <f t="shared" si="64"/>
        <v>0</v>
      </c>
      <c r="BF306" s="156">
        <f t="shared" si="65"/>
        <v>478.3</v>
      </c>
      <c r="BG306" s="156">
        <f t="shared" si="66"/>
        <v>0</v>
      </c>
      <c r="BH306" s="156">
        <f t="shared" si="67"/>
        <v>0</v>
      </c>
      <c r="BI306" s="156">
        <f t="shared" si="68"/>
        <v>0</v>
      </c>
      <c r="BJ306" s="14" t="s">
        <v>76</v>
      </c>
      <c r="BK306" s="156">
        <f t="shared" si="69"/>
        <v>478.3</v>
      </c>
      <c r="BL306" s="14" t="s">
        <v>169</v>
      </c>
      <c r="BM306" s="155" t="s">
        <v>662</v>
      </c>
    </row>
    <row r="307" spans="1:65" s="2" customFormat="1" ht="24.15" customHeight="1">
      <c r="A307" s="26"/>
      <c r="B307" s="143"/>
      <c r="C307" s="144" t="s">
        <v>663</v>
      </c>
      <c r="D307" s="144" t="s">
        <v>142</v>
      </c>
      <c r="E307" s="145" t="s">
        <v>664</v>
      </c>
      <c r="F307" s="146" t="s">
        <v>665</v>
      </c>
      <c r="G307" s="147" t="s">
        <v>187</v>
      </c>
      <c r="H307" s="148">
        <v>5</v>
      </c>
      <c r="I307" s="149">
        <v>93.46</v>
      </c>
      <c r="J307" s="149">
        <f t="shared" si="60"/>
        <v>467.3</v>
      </c>
      <c r="K307" s="150"/>
      <c r="L307" s="27"/>
      <c r="M307" s="151" t="s">
        <v>1</v>
      </c>
      <c r="N307" s="152" t="s">
        <v>34</v>
      </c>
      <c r="O307" s="153">
        <v>0</v>
      </c>
      <c r="P307" s="153">
        <f t="shared" si="61"/>
        <v>0</v>
      </c>
      <c r="Q307" s="153">
        <v>0</v>
      </c>
      <c r="R307" s="153">
        <f t="shared" si="62"/>
        <v>0</v>
      </c>
      <c r="S307" s="153">
        <v>0</v>
      </c>
      <c r="T307" s="154">
        <f t="shared" si="6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5" t="s">
        <v>169</v>
      </c>
      <c r="AT307" s="155" t="s">
        <v>142</v>
      </c>
      <c r="AU307" s="155" t="s">
        <v>76</v>
      </c>
      <c r="AY307" s="14" t="s">
        <v>140</v>
      </c>
      <c r="BE307" s="156">
        <f t="shared" si="64"/>
        <v>0</v>
      </c>
      <c r="BF307" s="156">
        <f t="shared" si="65"/>
        <v>467.3</v>
      </c>
      <c r="BG307" s="156">
        <f t="shared" si="66"/>
        <v>0</v>
      </c>
      <c r="BH307" s="156">
        <f t="shared" si="67"/>
        <v>0</v>
      </c>
      <c r="BI307" s="156">
        <f t="shared" si="68"/>
        <v>0</v>
      </c>
      <c r="BJ307" s="14" t="s">
        <v>76</v>
      </c>
      <c r="BK307" s="156">
        <f t="shared" si="69"/>
        <v>467.3</v>
      </c>
      <c r="BL307" s="14" t="s">
        <v>169</v>
      </c>
      <c r="BM307" s="155" t="s">
        <v>666</v>
      </c>
    </row>
    <row r="308" spans="1:65" s="2" customFormat="1" ht="24.15" customHeight="1">
      <c r="A308" s="26"/>
      <c r="B308" s="143"/>
      <c r="C308" s="144" t="s">
        <v>396</v>
      </c>
      <c r="D308" s="144" t="s">
        <v>142</v>
      </c>
      <c r="E308" s="145" t="s">
        <v>667</v>
      </c>
      <c r="F308" s="146" t="s">
        <v>668</v>
      </c>
      <c r="G308" s="147" t="s">
        <v>187</v>
      </c>
      <c r="H308" s="148">
        <v>1</v>
      </c>
      <c r="I308" s="149">
        <v>159.44</v>
      </c>
      <c r="J308" s="149">
        <f t="shared" si="60"/>
        <v>159.44</v>
      </c>
      <c r="K308" s="150"/>
      <c r="L308" s="27"/>
      <c r="M308" s="151" t="s">
        <v>1</v>
      </c>
      <c r="N308" s="152" t="s">
        <v>34</v>
      </c>
      <c r="O308" s="153">
        <v>0</v>
      </c>
      <c r="P308" s="153">
        <f t="shared" si="61"/>
        <v>0</v>
      </c>
      <c r="Q308" s="153">
        <v>0</v>
      </c>
      <c r="R308" s="153">
        <f t="shared" si="62"/>
        <v>0</v>
      </c>
      <c r="S308" s="153">
        <v>0</v>
      </c>
      <c r="T308" s="154">
        <f t="shared" si="6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5" t="s">
        <v>169</v>
      </c>
      <c r="AT308" s="155" t="s">
        <v>142</v>
      </c>
      <c r="AU308" s="155" t="s">
        <v>76</v>
      </c>
      <c r="AY308" s="14" t="s">
        <v>140</v>
      </c>
      <c r="BE308" s="156">
        <f t="shared" si="64"/>
        <v>0</v>
      </c>
      <c r="BF308" s="156">
        <f t="shared" si="65"/>
        <v>159.44</v>
      </c>
      <c r="BG308" s="156">
        <f t="shared" si="66"/>
        <v>0</v>
      </c>
      <c r="BH308" s="156">
        <f t="shared" si="67"/>
        <v>0</v>
      </c>
      <c r="BI308" s="156">
        <f t="shared" si="68"/>
        <v>0</v>
      </c>
      <c r="BJ308" s="14" t="s">
        <v>76</v>
      </c>
      <c r="BK308" s="156">
        <f t="shared" si="69"/>
        <v>159.44</v>
      </c>
      <c r="BL308" s="14" t="s">
        <v>169</v>
      </c>
      <c r="BM308" s="155" t="s">
        <v>669</v>
      </c>
    </row>
    <row r="309" spans="1:65" s="2" customFormat="1" ht="24.15" customHeight="1">
      <c r="A309" s="26"/>
      <c r="B309" s="143"/>
      <c r="C309" s="144" t="s">
        <v>670</v>
      </c>
      <c r="D309" s="144" t="s">
        <v>142</v>
      </c>
      <c r="E309" s="145" t="s">
        <v>671</v>
      </c>
      <c r="F309" s="146" t="s">
        <v>672</v>
      </c>
      <c r="G309" s="147" t="s">
        <v>419</v>
      </c>
      <c r="H309" s="148">
        <v>345</v>
      </c>
      <c r="I309" s="149">
        <v>0.60475725000000002</v>
      </c>
      <c r="J309" s="149">
        <f t="shared" si="60"/>
        <v>208.64</v>
      </c>
      <c r="K309" s="150"/>
      <c r="L309" s="27"/>
      <c r="M309" s="151" t="s">
        <v>1</v>
      </c>
      <c r="N309" s="152" t="s">
        <v>34</v>
      </c>
      <c r="O309" s="153">
        <v>0</v>
      </c>
      <c r="P309" s="153">
        <f t="shared" si="61"/>
        <v>0</v>
      </c>
      <c r="Q309" s="153">
        <v>0</v>
      </c>
      <c r="R309" s="153">
        <f t="shared" si="62"/>
        <v>0</v>
      </c>
      <c r="S309" s="153">
        <v>0</v>
      </c>
      <c r="T309" s="154">
        <f t="shared" si="6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5" t="s">
        <v>169</v>
      </c>
      <c r="AT309" s="155" t="s">
        <v>142</v>
      </c>
      <c r="AU309" s="155" t="s">
        <v>76</v>
      </c>
      <c r="AY309" s="14" t="s">
        <v>140</v>
      </c>
      <c r="BE309" s="156">
        <f t="shared" si="64"/>
        <v>0</v>
      </c>
      <c r="BF309" s="156">
        <f t="shared" si="65"/>
        <v>208.64</v>
      </c>
      <c r="BG309" s="156">
        <f t="shared" si="66"/>
        <v>0</v>
      </c>
      <c r="BH309" s="156">
        <f t="shared" si="67"/>
        <v>0</v>
      </c>
      <c r="BI309" s="156">
        <f t="shared" si="68"/>
        <v>0</v>
      </c>
      <c r="BJ309" s="14" t="s">
        <v>76</v>
      </c>
      <c r="BK309" s="156">
        <f t="shared" si="69"/>
        <v>208.64</v>
      </c>
      <c r="BL309" s="14" t="s">
        <v>169</v>
      </c>
      <c r="BM309" s="155" t="s">
        <v>673</v>
      </c>
    </row>
    <row r="310" spans="1:65" s="12" customFormat="1" ht="22.95" customHeight="1">
      <c r="B310" s="131"/>
      <c r="D310" s="132" t="s">
        <v>67</v>
      </c>
      <c r="E310" s="141" t="s">
        <v>674</v>
      </c>
      <c r="F310" s="141" t="s">
        <v>675</v>
      </c>
      <c r="J310" s="142">
        <f>BK310</f>
        <v>5093.92</v>
      </c>
      <c r="L310" s="131"/>
      <c r="M310" s="135"/>
      <c r="N310" s="136"/>
      <c r="O310" s="136"/>
      <c r="P310" s="137">
        <f>SUM(P311:P315)</f>
        <v>0</v>
      </c>
      <c r="Q310" s="136"/>
      <c r="R310" s="137">
        <f>SUM(R311:R315)</f>
        <v>0</v>
      </c>
      <c r="S310" s="136"/>
      <c r="T310" s="138">
        <f>SUM(T311:T315)</f>
        <v>0</v>
      </c>
      <c r="AR310" s="132" t="s">
        <v>76</v>
      </c>
      <c r="AT310" s="139" t="s">
        <v>67</v>
      </c>
      <c r="AU310" s="139" t="s">
        <v>72</v>
      </c>
      <c r="AY310" s="132" t="s">
        <v>140</v>
      </c>
      <c r="BK310" s="140">
        <f>SUM(BK311:BK315)</f>
        <v>5093.92</v>
      </c>
    </row>
    <row r="311" spans="1:65" s="2" customFormat="1" ht="16.5" customHeight="1">
      <c r="A311" s="26"/>
      <c r="B311" s="143"/>
      <c r="C311" s="144" t="s">
        <v>401</v>
      </c>
      <c r="D311" s="144" t="s">
        <v>142</v>
      </c>
      <c r="E311" s="145" t="s">
        <v>676</v>
      </c>
      <c r="F311" s="146" t="s">
        <v>677</v>
      </c>
      <c r="G311" s="147" t="s">
        <v>158</v>
      </c>
      <c r="H311" s="148">
        <v>0.30399999999999999</v>
      </c>
      <c r="I311" s="149">
        <v>3128.24</v>
      </c>
      <c r="J311" s="149">
        <f>ROUND(I311*H311,2)</f>
        <v>950.98</v>
      </c>
      <c r="K311" s="150"/>
      <c r="L311" s="27"/>
      <c r="M311" s="151" t="s">
        <v>1</v>
      </c>
      <c r="N311" s="152" t="s">
        <v>34</v>
      </c>
      <c r="O311" s="153">
        <v>0</v>
      </c>
      <c r="P311" s="153">
        <f>O311*H311</f>
        <v>0</v>
      </c>
      <c r="Q311" s="153">
        <v>0</v>
      </c>
      <c r="R311" s="153">
        <f>Q311*H311</f>
        <v>0</v>
      </c>
      <c r="S311" s="153">
        <v>0</v>
      </c>
      <c r="T311" s="154">
        <f>S311*H311</f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5" t="s">
        <v>169</v>
      </c>
      <c r="AT311" s="155" t="s">
        <v>142</v>
      </c>
      <c r="AU311" s="155" t="s">
        <v>76</v>
      </c>
      <c r="AY311" s="14" t="s">
        <v>140</v>
      </c>
      <c r="BE311" s="156">
        <f>IF(N311="základná",J311,0)</f>
        <v>0</v>
      </c>
      <c r="BF311" s="156">
        <f>IF(N311="znížená",J311,0)</f>
        <v>950.98</v>
      </c>
      <c r="BG311" s="156">
        <f>IF(N311="zákl. prenesená",J311,0)</f>
        <v>0</v>
      </c>
      <c r="BH311" s="156">
        <f>IF(N311="zníž. prenesená",J311,0)</f>
        <v>0</v>
      </c>
      <c r="BI311" s="156">
        <f>IF(N311="nulová",J311,0)</f>
        <v>0</v>
      </c>
      <c r="BJ311" s="14" t="s">
        <v>76</v>
      </c>
      <c r="BK311" s="156">
        <f>ROUND(I311*H311,2)</f>
        <v>950.98</v>
      </c>
      <c r="BL311" s="14" t="s">
        <v>169</v>
      </c>
      <c r="BM311" s="155" t="s">
        <v>678</v>
      </c>
    </row>
    <row r="312" spans="1:65" s="2" customFormat="1" ht="21.75" customHeight="1">
      <c r="A312" s="26"/>
      <c r="B312" s="143"/>
      <c r="C312" s="144" t="s">
        <v>679</v>
      </c>
      <c r="D312" s="144" t="s">
        <v>142</v>
      </c>
      <c r="E312" s="145" t="s">
        <v>680</v>
      </c>
      <c r="F312" s="146" t="s">
        <v>681</v>
      </c>
      <c r="G312" s="147" t="s">
        <v>187</v>
      </c>
      <c r="H312" s="148">
        <v>4</v>
      </c>
      <c r="I312" s="149">
        <v>38.479999999999997</v>
      </c>
      <c r="J312" s="149">
        <f>ROUND(I312*H312,2)</f>
        <v>153.91999999999999</v>
      </c>
      <c r="K312" s="150"/>
      <c r="L312" s="27"/>
      <c r="M312" s="151" t="s">
        <v>1</v>
      </c>
      <c r="N312" s="152" t="s">
        <v>34</v>
      </c>
      <c r="O312" s="153">
        <v>0</v>
      </c>
      <c r="P312" s="153">
        <f>O312*H312</f>
        <v>0</v>
      </c>
      <c r="Q312" s="153">
        <v>0</v>
      </c>
      <c r="R312" s="153">
        <f>Q312*H312</f>
        <v>0</v>
      </c>
      <c r="S312" s="153">
        <v>0</v>
      </c>
      <c r="T312" s="154">
        <f>S312*H312</f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5" t="s">
        <v>169</v>
      </c>
      <c r="AT312" s="155" t="s">
        <v>142</v>
      </c>
      <c r="AU312" s="155" t="s">
        <v>76</v>
      </c>
      <c r="AY312" s="14" t="s">
        <v>140</v>
      </c>
      <c r="BE312" s="156">
        <f>IF(N312="základná",J312,0)</f>
        <v>0</v>
      </c>
      <c r="BF312" s="156">
        <f>IF(N312="znížená",J312,0)</f>
        <v>153.91999999999999</v>
      </c>
      <c r="BG312" s="156">
        <f>IF(N312="zákl. prenesená",J312,0)</f>
        <v>0</v>
      </c>
      <c r="BH312" s="156">
        <f>IF(N312="zníž. prenesená",J312,0)</f>
        <v>0</v>
      </c>
      <c r="BI312" s="156">
        <f>IF(N312="nulová",J312,0)</f>
        <v>0</v>
      </c>
      <c r="BJ312" s="14" t="s">
        <v>76</v>
      </c>
      <c r="BK312" s="156">
        <f>ROUND(I312*H312,2)</f>
        <v>153.91999999999999</v>
      </c>
      <c r="BL312" s="14" t="s">
        <v>169</v>
      </c>
      <c r="BM312" s="155" t="s">
        <v>682</v>
      </c>
    </row>
    <row r="313" spans="1:65" s="2" customFormat="1" ht="55.5" customHeight="1">
      <c r="A313" s="26"/>
      <c r="B313" s="143"/>
      <c r="C313" s="144" t="s">
        <v>409</v>
      </c>
      <c r="D313" s="144" t="s">
        <v>142</v>
      </c>
      <c r="E313" s="145" t="s">
        <v>683</v>
      </c>
      <c r="F313" s="146" t="s">
        <v>684</v>
      </c>
      <c r="G313" s="147" t="s">
        <v>264</v>
      </c>
      <c r="H313" s="148">
        <v>12.625</v>
      </c>
      <c r="I313" s="149">
        <v>205.62</v>
      </c>
      <c r="J313" s="149">
        <f>ROUND(I313*H313,2)</f>
        <v>2595.9499999999998</v>
      </c>
      <c r="K313" s="150"/>
      <c r="L313" s="27"/>
      <c r="M313" s="151" t="s">
        <v>1</v>
      </c>
      <c r="N313" s="152" t="s">
        <v>34</v>
      </c>
      <c r="O313" s="153">
        <v>0</v>
      </c>
      <c r="P313" s="153">
        <f>O313*H313</f>
        <v>0</v>
      </c>
      <c r="Q313" s="153">
        <v>0</v>
      </c>
      <c r="R313" s="153">
        <f>Q313*H313</f>
        <v>0</v>
      </c>
      <c r="S313" s="153">
        <v>0</v>
      </c>
      <c r="T313" s="154">
        <f>S313*H313</f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5" t="s">
        <v>169</v>
      </c>
      <c r="AT313" s="155" t="s">
        <v>142</v>
      </c>
      <c r="AU313" s="155" t="s">
        <v>76</v>
      </c>
      <c r="AY313" s="14" t="s">
        <v>140</v>
      </c>
      <c r="BE313" s="156">
        <f>IF(N313="základná",J313,0)</f>
        <v>0</v>
      </c>
      <c r="BF313" s="156">
        <f>IF(N313="znížená",J313,0)</f>
        <v>2595.9499999999998</v>
      </c>
      <c r="BG313" s="156">
        <f>IF(N313="zákl. prenesená",J313,0)</f>
        <v>0</v>
      </c>
      <c r="BH313" s="156">
        <f>IF(N313="zníž. prenesená",J313,0)</f>
        <v>0</v>
      </c>
      <c r="BI313" s="156">
        <f>IF(N313="nulová",J313,0)</f>
        <v>0</v>
      </c>
      <c r="BJ313" s="14" t="s">
        <v>76</v>
      </c>
      <c r="BK313" s="156">
        <f>ROUND(I313*H313,2)</f>
        <v>2595.9499999999998</v>
      </c>
      <c r="BL313" s="14" t="s">
        <v>169</v>
      </c>
      <c r="BM313" s="155" t="s">
        <v>685</v>
      </c>
    </row>
    <row r="314" spans="1:65" s="2" customFormat="1" ht="24.15" customHeight="1">
      <c r="A314" s="26"/>
      <c r="B314" s="143"/>
      <c r="C314" s="144" t="s">
        <v>686</v>
      </c>
      <c r="D314" s="144" t="s">
        <v>142</v>
      </c>
      <c r="E314" s="145" t="s">
        <v>687</v>
      </c>
      <c r="F314" s="146" t="s">
        <v>688</v>
      </c>
      <c r="G314" s="147" t="s">
        <v>187</v>
      </c>
      <c r="H314" s="148">
        <v>1</v>
      </c>
      <c r="I314" s="149">
        <v>1259.47</v>
      </c>
      <c r="J314" s="149">
        <f>ROUND(I314*H314,2)</f>
        <v>1259.47</v>
      </c>
      <c r="K314" s="150"/>
      <c r="L314" s="27"/>
      <c r="M314" s="151" t="s">
        <v>1</v>
      </c>
      <c r="N314" s="152" t="s">
        <v>34</v>
      </c>
      <c r="O314" s="153">
        <v>0</v>
      </c>
      <c r="P314" s="153">
        <f>O314*H314</f>
        <v>0</v>
      </c>
      <c r="Q314" s="153">
        <v>0</v>
      </c>
      <c r="R314" s="153">
        <f>Q314*H314</f>
        <v>0</v>
      </c>
      <c r="S314" s="153">
        <v>0</v>
      </c>
      <c r="T314" s="154">
        <f>S314*H314</f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5" t="s">
        <v>169</v>
      </c>
      <c r="AT314" s="155" t="s">
        <v>142</v>
      </c>
      <c r="AU314" s="155" t="s">
        <v>76</v>
      </c>
      <c r="AY314" s="14" t="s">
        <v>140</v>
      </c>
      <c r="BE314" s="156">
        <f>IF(N314="základná",J314,0)</f>
        <v>0</v>
      </c>
      <c r="BF314" s="156">
        <f>IF(N314="znížená",J314,0)</f>
        <v>1259.47</v>
      </c>
      <c r="BG314" s="156">
        <f>IF(N314="zákl. prenesená",J314,0)</f>
        <v>0</v>
      </c>
      <c r="BH314" s="156">
        <f>IF(N314="zníž. prenesená",J314,0)</f>
        <v>0</v>
      </c>
      <c r="BI314" s="156">
        <f>IF(N314="nulová",J314,0)</f>
        <v>0</v>
      </c>
      <c r="BJ314" s="14" t="s">
        <v>76</v>
      </c>
      <c r="BK314" s="156">
        <f>ROUND(I314*H314,2)</f>
        <v>1259.47</v>
      </c>
      <c r="BL314" s="14" t="s">
        <v>169</v>
      </c>
      <c r="BM314" s="155" t="s">
        <v>689</v>
      </c>
    </row>
    <row r="315" spans="1:65" s="2" customFormat="1" ht="24.15" customHeight="1">
      <c r="A315" s="26"/>
      <c r="B315" s="143"/>
      <c r="C315" s="144" t="s">
        <v>412</v>
      </c>
      <c r="D315" s="144" t="s">
        <v>142</v>
      </c>
      <c r="E315" s="145" t="s">
        <v>690</v>
      </c>
      <c r="F315" s="146" t="s">
        <v>691</v>
      </c>
      <c r="G315" s="147" t="s">
        <v>419</v>
      </c>
      <c r="H315" s="148">
        <v>135</v>
      </c>
      <c r="I315" s="149">
        <v>0.98960278000000002</v>
      </c>
      <c r="J315" s="149">
        <f>ROUND(I315*H315,2)</f>
        <v>133.6</v>
      </c>
      <c r="K315" s="150"/>
      <c r="L315" s="27"/>
      <c r="M315" s="151" t="s">
        <v>1</v>
      </c>
      <c r="N315" s="152" t="s">
        <v>34</v>
      </c>
      <c r="O315" s="153">
        <v>0</v>
      </c>
      <c r="P315" s="153">
        <f>O315*H315</f>
        <v>0</v>
      </c>
      <c r="Q315" s="153">
        <v>0</v>
      </c>
      <c r="R315" s="153">
        <f>Q315*H315</f>
        <v>0</v>
      </c>
      <c r="S315" s="153">
        <v>0</v>
      </c>
      <c r="T315" s="154">
        <f>S315*H315</f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5" t="s">
        <v>169</v>
      </c>
      <c r="AT315" s="155" t="s">
        <v>142</v>
      </c>
      <c r="AU315" s="155" t="s">
        <v>76</v>
      </c>
      <c r="AY315" s="14" t="s">
        <v>140</v>
      </c>
      <c r="BE315" s="156">
        <f>IF(N315="základná",J315,0)</f>
        <v>0</v>
      </c>
      <c r="BF315" s="156">
        <f>IF(N315="znížená",J315,0)</f>
        <v>133.6</v>
      </c>
      <c r="BG315" s="156">
        <f>IF(N315="zákl. prenesená",J315,0)</f>
        <v>0</v>
      </c>
      <c r="BH315" s="156">
        <f>IF(N315="zníž. prenesená",J315,0)</f>
        <v>0</v>
      </c>
      <c r="BI315" s="156">
        <f>IF(N315="nulová",J315,0)</f>
        <v>0</v>
      </c>
      <c r="BJ315" s="14" t="s">
        <v>76</v>
      </c>
      <c r="BK315" s="156">
        <f>ROUND(I315*H315,2)</f>
        <v>133.6</v>
      </c>
      <c r="BL315" s="14" t="s">
        <v>169</v>
      </c>
      <c r="BM315" s="155" t="s">
        <v>692</v>
      </c>
    </row>
    <row r="316" spans="1:65" s="12" customFormat="1" ht="22.95" customHeight="1">
      <c r="B316" s="131"/>
      <c r="D316" s="132" t="s">
        <v>67</v>
      </c>
      <c r="E316" s="141" t="s">
        <v>693</v>
      </c>
      <c r="F316" s="141" t="s">
        <v>694</v>
      </c>
      <c r="J316" s="142">
        <f>BK316</f>
        <v>7981.58</v>
      </c>
      <c r="L316" s="131"/>
      <c r="M316" s="135"/>
      <c r="N316" s="136"/>
      <c r="O316" s="136"/>
      <c r="P316" s="137">
        <f>SUM(P317:P319)</f>
        <v>0</v>
      </c>
      <c r="Q316" s="136"/>
      <c r="R316" s="137">
        <f>SUM(R317:R319)</f>
        <v>0</v>
      </c>
      <c r="S316" s="136"/>
      <c r="T316" s="138">
        <f>SUM(T317:T319)</f>
        <v>0</v>
      </c>
      <c r="AR316" s="132" t="s">
        <v>76</v>
      </c>
      <c r="AT316" s="139" t="s">
        <v>67</v>
      </c>
      <c r="AU316" s="139" t="s">
        <v>72</v>
      </c>
      <c r="AY316" s="132" t="s">
        <v>140</v>
      </c>
      <c r="BK316" s="140">
        <f>SUM(BK317:BK319)</f>
        <v>7981.58</v>
      </c>
    </row>
    <row r="317" spans="1:65" s="2" customFormat="1" ht="37.950000000000003" customHeight="1">
      <c r="A317" s="26"/>
      <c r="B317" s="143"/>
      <c r="C317" s="144" t="s">
        <v>695</v>
      </c>
      <c r="D317" s="144" t="s">
        <v>142</v>
      </c>
      <c r="E317" s="145" t="s">
        <v>696</v>
      </c>
      <c r="F317" s="146" t="s">
        <v>697</v>
      </c>
      <c r="G317" s="147" t="s">
        <v>145</v>
      </c>
      <c r="H317" s="148">
        <v>134.27000000000001</v>
      </c>
      <c r="I317" s="149">
        <v>29.98</v>
      </c>
      <c r="J317" s="149">
        <f>ROUND(I317*H317,2)</f>
        <v>4025.41</v>
      </c>
      <c r="K317" s="150"/>
      <c r="L317" s="27"/>
      <c r="M317" s="151" t="s">
        <v>1</v>
      </c>
      <c r="N317" s="152" t="s">
        <v>34</v>
      </c>
      <c r="O317" s="153">
        <v>0</v>
      </c>
      <c r="P317" s="153">
        <f>O317*H317</f>
        <v>0</v>
      </c>
      <c r="Q317" s="153">
        <v>0</v>
      </c>
      <c r="R317" s="153">
        <f>Q317*H317</f>
        <v>0</v>
      </c>
      <c r="S317" s="153">
        <v>0</v>
      </c>
      <c r="T317" s="154">
        <f>S317*H317</f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5" t="s">
        <v>169</v>
      </c>
      <c r="AT317" s="155" t="s">
        <v>142</v>
      </c>
      <c r="AU317" s="155" t="s">
        <v>76</v>
      </c>
      <c r="AY317" s="14" t="s">
        <v>140</v>
      </c>
      <c r="BE317" s="156">
        <f>IF(N317="základná",J317,0)</f>
        <v>0</v>
      </c>
      <c r="BF317" s="156">
        <f>IF(N317="znížená",J317,0)</f>
        <v>4025.41</v>
      </c>
      <c r="BG317" s="156">
        <f>IF(N317="zákl. prenesená",J317,0)</f>
        <v>0</v>
      </c>
      <c r="BH317" s="156">
        <f>IF(N317="zníž. prenesená",J317,0)</f>
        <v>0</v>
      </c>
      <c r="BI317" s="156">
        <f>IF(N317="nulová",J317,0)</f>
        <v>0</v>
      </c>
      <c r="BJ317" s="14" t="s">
        <v>76</v>
      </c>
      <c r="BK317" s="156">
        <f>ROUND(I317*H317,2)</f>
        <v>4025.41</v>
      </c>
      <c r="BL317" s="14" t="s">
        <v>169</v>
      </c>
      <c r="BM317" s="155" t="s">
        <v>698</v>
      </c>
    </row>
    <row r="318" spans="1:65" s="2" customFormat="1" ht="21.75" customHeight="1">
      <c r="A318" s="26"/>
      <c r="B318" s="143"/>
      <c r="C318" s="157" t="s">
        <v>416</v>
      </c>
      <c r="D318" s="157" t="s">
        <v>155</v>
      </c>
      <c r="E318" s="158" t="s">
        <v>699</v>
      </c>
      <c r="F318" s="159" t="s">
        <v>700</v>
      </c>
      <c r="G318" s="160" t="s">
        <v>145</v>
      </c>
      <c r="H318" s="161">
        <v>136.95500000000001</v>
      </c>
      <c r="I318" s="162">
        <v>26.35</v>
      </c>
      <c r="J318" s="162">
        <f>ROUND(I318*H318,2)</f>
        <v>3608.76</v>
      </c>
      <c r="K318" s="163"/>
      <c r="L318" s="164"/>
      <c r="M318" s="165" t="s">
        <v>1</v>
      </c>
      <c r="N318" s="166" t="s">
        <v>34</v>
      </c>
      <c r="O318" s="153">
        <v>0</v>
      </c>
      <c r="P318" s="153">
        <f>O318*H318</f>
        <v>0</v>
      </c>
      <c r="Q318" s="153">
        <v>0</v>
      </c>
      <c r="R318" s="153">
        <f>Q318*H318</f>
        <v>0</v>
      </c>
      <c r="S318" s="153">
        <v>0</v>
      </c>
      <c r="T318" s="154">
        <f>S318*H318</f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5" t="s">
        <v>199</v>
      </c>
      <c r="AT318" s="155" t="s">
        <v>155</v>
      </c>
      <c r="AU318" s="155" t="s">
        <v>76</v>
      </c>
      <c r="AY318" s="14" t="s">
        <v>140</v>
      </c>
      <c r="BE318" s="156">
        <f>IF(N318="základná",J318,0)</f>
        <v>0</v>
      </c>
      <c r="BF318" s="156">
        <f>IF(N318="znížená",J318,0)</f>
        <v>3608.76</v>
      </c>
      <c r="BG318" s="156">
        <f>IF(N318="zákl. prenesená",J318,0)</f>
        <v>0</v>
      </c>
      <c r="BH318" s="156">
        <f>IF(N318="zníž. prenesená",J318,0)</f>
        <v>0</v>
      </c>
      <c r="BI318" s="156">
        <f>IF(N318="nulová",J318,0)</f>
        <v>0</v>
      </c>
      <c r="BJ318" s="14" t="s">
        <v>76</v>
      </c>
      <c r="BK318" s="156">
        <f>ROUND(I318*H318,2)</f>
        <v>3608.76</v>
      </c>
      <c r="BL318" s="14" t="s">
        <v>169</v>
      </c>
      <c r="BM318" s="155" t="s">
        <v>701</v>
      </c>
    </row>
    <row r="319" spans="1:65" s="2" customFormat="1" ht="24.15" customHeight="1">
      <c r="A319" s="26"/>
      <c r="B319" s="143"/>
      <c r="C319" s="144" t="s">
        <v>702</v>
      </c>
      <c r="D319" s="144" t="s">
        <v>142</v>
      </c>
      <c r="E319" s="145" t="s">
        <v>703</v>
      </c>
      <c r="F319" s="146" t="s">
        <v>704</v>
      </c>
      <c r="G319" s="147" t="s">
        <v>419</v>
      </c>
      <c r="H319" s="148">
        <v>89</v>
      </c>
      <c r="I319" s="149">
        <v>3.90343317</v>
      </c>
      <c r="J319" s="149">
        <f>ROUND(I319*H319,2)</f>
        <v>347.41</v>
      </c>
      <c r="K319" s="150"/>
      <c r="L319" s="27"/>
      <c r="M319" s="151" t="s">
        <v>1</v>
      </c>
      <c r="N319" s="152" t="s">
        <v>34</v>
      </c>
      <c r="O319" s="153">
        <v>0</v>
      </c>
      <c r="P319" s="153">
        <f>O319*H319</f>
        <v>0</v>
      </c>
      <c r="Q319" s="153">
        <v>0</v>
      </c>
      <c r="R319" s="153">
        <f>Q319*H319</f>
        <v>0</v>
      </c>
      <c r="S319" s="153">
        <v>0</v>
      </c>
      <c r="T319" s="154">
        <f>S319*H319</f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5" t="s">
        <v>169</v>
      </c>
      <c r="AT319" s="155" t="s">
        <v>142</v>
      </c>
      <c r="AU319" s="155" t="s">
        <v>76</v>
      </c>
      <c r="AY319" s="14" t="s">
        <v>140</v>
      </c>
      <c r="BE319" s="156">
        <f>IF(N319="základná",J319,0)</f>
        <v>0</v>
      </c>
      <c r="BF319" s="156">
        <f>IF(N319="znížená",J319,0)</f>
        <v>347.41</v>
      </c>
      <c r="BG319" s="156">
        <f>IF(N319="zákl. prenesená",J319,0)</f>
        <v>0</v>
      </c>
      <c r="BH319" s="156">
        <f>IF(N319="zníž. prenesená",J319,0)</f>
        <v>0</v>
      </c>
      <c r="BI319" s="156">
        <f>IF(N319="nulová",J319,0)</f>
        <v>0</v>
      </c>
      <c r="BJ319" s="14" t="s">
        <v>76</v>
      </c>
      <c r="BK319" s="156">
        <f>ROUND(I319*H319,2)</f>
        <v>347.41</v>
      </c>
      <c r="BL319" s="14" t="s">
        <v>169</v>
      </c>
      <c r="BM319" s="155" t="s">
        <v>705</v>
      </c>
    </row>
    <row r="320" spans="1:65" s="12" customFormat="1" ht="22.95" customHeight="1">
      <c r="B320" s="131"/>
      <c r="D320" s="132" t="s">
        <v>67</v>
      </c>
      <c r="E320" s="141" t="s">
        <v>706</v>
      </c>
      <c r="F320" s="141" t="s">
        <v>707</v>
      </c>
      <c r="J320" s="142">
        <f>BK320</f>
        <v>299.8</v>
      </c>
      <c r="L320" s="131"/>
      <c r="M320" s="135"/>
      <c r="N320" s="136"/>
      <c r="O320" s="136"/>
      <c r="P320" s="137">
        <f>SUM(P321:P322)</f>
        <v>0</v>
      </c>
      <c r="Q320" s="136"/>
      <c r="R320" s="137">
        <f>SUM(R321:R322)</f>
        <v>0</v>
      </c>
      <c r="S320" s="136"/>
      <c r="T320" s="138">
        <f>SUM(T321:T322)</f>
        <v>0</v>
      </c>
      <c r="AR320" s="132" t="s">
        <v>76</v>
      </c>
      <c r="AT320" s="139" t="s">
        <v>67</v>
      </c>
      <c r="AU320" s="139" t="s">
        <v>72</v>
      </c>
      <c r="AY320" s="132" t="s">
        <v>140</v>
      </c>
      <c r="BK320" s="140">
        <f>SUM(BK321:BK322)</f>
        <v>299.8</v>
      </c>
    </row>
    <row r="321" spans="1:65" s="2" customFormat="1" ht="37.950000000000003" customHeight="1">
      <c r="A321" s="26"/>
      <c r="B321" s="143"/>
      <c r="C321" s="144" t="s">
        <v>420</v>
      </c>
      <c r="D321" s="144" t="s">
        <v>142</v>
      </c>
      <c r="E321" s="145" t="s">
        <v>708</v>
      </c>
      <c r="F321" s="146" t="s">
        <v>709</v>
      </c>
      <c r="G321" s="147" t="s">
        <v>145</v>
      </c>
      <c r="H321" s="148">
        <v>78.78</v>
      </c>
      <c r="I321" s="149">
        <v>2.34</v>
      </c>
      <c r="J321" s="149">
        <f>ROUND(I321*H321,2)</f>
        <v>184.35</v>
      </c>
      <c r="K321" s="150"/>
      <c r="L321" s="27"/>
      <c r="M321" s="151" t="s">
        <v>1</v>
      </c>
      <c r="N321" s="152" t="s">
        <v>34</v>
      </c>
      <c r="O321" s="153">
        <v>0</v>
      </c>
      <c r="P321" s="153">
        <f>O321*H321</f>
        <v>0</v>
      </c>
      <c r="Q321" s="153">
        <v>0</v>
      </c>
      <c r="R321" s="153">
        <f>Q321*H321</f>
        <v>0</v>
      </c>
      <c r="S321" s="153">
        <v>0</v>
      </c>
      <c r="T321" s="154">
        <f>S321*H321</f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5" t="s">
        <v>169</v>
      </c>
      <c r="AT321" s="155" t="s">
        <v>142</v>
      </c>
      <c r="AU321" s="155" t="s">
        <v>76</v>
      </c>
      <c r="AY321" s="14" t="s">
        <v>140</v>
      </c>
      <c r="BE321" s="156">
        <f>IF(N321="základná",J321,0)</f>
        <v>0</v>
      </c>
      <c r="BF321" s="156">
        <f>IF(N321="znížená",J321,0)</f>
        <v>184.35</v>
      </c>
      <c r="BG321" s="156">
        <f>IF(N321="zákl. prenesená",J321,0)</f>
        <v>0</v>
      </c>
      <c r="BH321" s="156">
        <f>IF(N321="zníž. prenesená",J321,0)</f>
        <v>0</v>
      </c>
      <c r="BI321" s="156">
        <f>IF(N321="nulová",J321,0)</f>
        <v>0</v>
      </c>
      <c r="BJ321" s="14" t="s">
        <v>76</v>
      </c>
      <c r="BK321" s="156">
        <f>ROUND(I321*H321,2)</f>
        <v>184.35</v>
      </c>
      <c r="BL321" s="14" t="s">
        <v>169</v>
      </c>
      <c r="BM321" s="155" t="s">
        <v>710</v>
      </c>
    </row>
    <row r="322" spans="1:65" s="2" customFormat="1" ht="24.15" customHeight="1">
      <c r="A322" s="26"/>
      <c r="B322" s="143"/>
      <c r="C322" s="144" t="s">
        <v>711</v>
      </c>
      <c r="D322" s="144" t="s">
        <v>142</v>
      </c>
      <c r="E322" s="145" t="s">
        <v>712</v>
      </c>
      <c r="F322" s="146" t="s">
        <v>713</v>
      </c>
      <c r="G322" s="147" t="s">
        <v>419</v>
      </c>
      <c r="H322" s="148">
        <v>100</v>
      </c>
      <c r="I322" s="149">
        <v>1.1545365700000001</v>
      </c>
      <c r="J322" s="149">
        <f>ROUND(I322*H322,2)</f>
        <v>115.45</v>
      </c>
      <c r="K322" s="150"/>
      <c r="L322" s="27"/>
      <c r="M322" s="151" t="s">
        <v>1</v>
      </c>
      <c r="N322" s="152" t="s">
        <v>34</v>
      </c>
      <c r="O322" s="153">
        <v>0</v>
      </c>
      <c r="P322" s="153">
        <f>O322*H322</f>
        <v>0</v>
      </c>
      <c r="Q322" s="153">
        <v>0</v>
      </c>
      <c r="R322" s="153">
        <f>Q322*H322</f>
        <v>0</v>
      </c>
      <c r="S322" s="153">
        <v>0</v>
      </c>
      <c r="T322" s="154">
        <f>S322*H322</f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5" t="s">
        <v>169</v>
      </c>
      <c r="AT322" s="155" t="s">
        <v>142</v>
      </c>
      <c r="AU322" s="155" t="s">
        <v>76</v>
      </c>
      <c r="AY322" s="14" t="s">
        <v>140</v>
      </c>
      <c r="BE322" s="156">
        <f>IF(N322="základná",J322,0)</f>
        <v>0</v>
      </c>
      <c r="BF322" s="156">
        <f>IF(N322="znížená",J322,0)</f>
        <v>115.45</v>
      </c>
      <c r="BG322" s="156">
        <f>IF(N322="zákl. prenesená",J322,0)</f>
        <v>0</v>
      </c>
      <c r="BH322" s="156">
        <f>IF(N322="zníž. prenesená",J322,0)</f>
        <v>0</v>
      </c>
      <c r="BI322" s="156">
        <f>IF(N322="nulová",J322,0)</f>
        <v>0</v>
      </c>
      <c r="BJ322" s="14" t="s">
        <v>76</v>
      </c>
      <c r="BK322" s="156">
        <f>ROUND(I322*H322,2)</f>
        <v>115.45</v>
      </c>
      <c r="BL322" s="14" t="s">
        <v>169</v>
      </c>
      <c r="BM322" s="155" t="s">
        <v>714</v>
      </c>
    </row>
    <row r="323" spans="1:65" s="12" customFormat="1" ht="22.95" customHeight="1">
      <c r="B323" s="131"/>
      <c r="D323" s="132" t="s">
        <v>67</v>
      </c>
      <c r="E323" s="141" t="s">
        <v>715</v>
      </c>
      <c r="F323" s="141" t="s">
        <v>716</v>
      </c>
      <c r="J323" s="142">
        <f>BK323</f>
        <v>4964.45</v>
      </c>
      <c r="L323" s="131"/>
      <c r="M323" s="135"/>
      <c r="N323" s="136"/>
      <c r="O323" s="136"/>
      <c r="P323" s="137">
        <f>SUM(P324:P327)</f>
        <v>0</v>
      </c>
      <c r="Q323" s="136"/>
      <c r="R323" s="137">
        <f>SUM(R324:R327)</f>
        <v>0</v>
      </c>
      <c r="S323" s="136"/>
      <c r="T323" s="138">
        <f>SUM(T324:T327)</f>
        <v>0</v>
      </c>
      <c r="AR323" s="132" t="s">
        <v>76</v>
      </c>
      <c r="AT323" s="139" t="s">
        <v>67</v>
      </c>
      <c r="AU323" s="139" t="s">
        <v>72</v>
      </c>
      <c r="AY323" s="132" t="s">
        <v>140</v>
      </c>
      <c r="BK323" s="140">
        <f>SUM(BK324:BK327)</f>
        <v>4964.45</v>
      </c>
    </row>
    <row r="324" spans="1:65" s="2" customFormat="1" ht="16.5" customHeight="1">
      <c r="A324" s="26"/>
      <c r="B324" s="143"/>
      <c r="C324" s="144" t="s">
        <v>426</v>
      </c>
      <c r="D324" s="144" t="s">
        <v>142</v>
      </c>
      <c r="E324" s="145" t="s">
        <v>717</v>
      </c>
      <c r="F324" s="146" t="s">
        <v>718</v>
      </c>
      <c r="G324" s="147" t="s">
        <v>145</v>
      </c>
      <c r="H324" s="148">
        <v>46.62</v>
      </c>
      <c r="I324" s="149">
        <v>8.0299999999999994</v>
      </c>
      <c r="J324" s="149">
        <f>ROUND(I324*H324,2)</f>
        <v>374.36</v>
      </c>
      <c r="K324" s="150"/>
      <c r="L324" s="27"/>
      <c r="M324" s="151" t="s">
        <v>1</v>
      </c>
      <c r="N324" s="152" t="s">
        <v>34</v>
      </c>
      <c r="O324" s="153">
        <v>0</v>
      </c>
      <c r="P324" s="153">
        <f>O324*H324</f>
        <v>0</v>
      </c>
      <c r="Q324" s="153">
        <v>0</v>
      </c>
      <c r="R324" s="153">
        <f>Q324*H324</f>
        <v>0</v>
      </c>
      <c r="S324" s="153">
        <v>0</v>
      </c>
      <c r="T324" s="154">
        <f>S324*H324</f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5" t="s">
        <v>169</v>
      </c>
      <c r="AT324" s="155" t="s">
        <v>142</v>
      </c>
      <c r="AU324" s="155" t="s">
        <v>76</v>
      </c>
      <c r="AY324" s="14" t="s">
        <v>140</v>
      </c>
      <c r="BE324" s="156">
        <f>IF(N324="základná",J324,0)</f>
        <v>0</v>
      </c>
      <c r="BF324" s="156">
        <f>IF(N324="znížená",J324,0)</f>
        <v>374.36</v>
      </c>
      <c r="BG324" s="156">
        <f>IF(N324="zákl. prenesená",J324,0)</f>
        <v>0</v>
      </c>
      <c r="BH324" s="156">
        <f>IF(N324="zníž. prenesená",J324,0)</f>
        <v>0</v>
      </c>
      <c r="BI324" s="156">
        <f>IF(N324="nulová",J324,0)</f>
        <v>0</v>
      </c>
      <c r="BJ324" s="14" t="s">
        <v>76</v>
      </c>
      <c r="BK324" s="156">
        <f>ROUND(I324*H324,2)</f>
        <v>374.36</v>
      </c>
      <c r="BL324" s="14" t="s">
        <v>169</v>
      </c>
      <c r="BM324" s="155" t="s">
        <v>719</v>
      </c>
    </row>
    <row r="325" spans="1:65" s="2" customFormat="1" ht="16.5" customHeight="1">
      <c r="A325" s="26"/>
      <c r="B325" s="143"/>
      <c r="C325" s="144" t="s">
        <v>720</v>
      </c>
      <c r="D325" s="144" t="s">
        <v>142</v>
      </c>
      <c r="E325" s="145" t="s">
        <v>721</v>
      </c>
      <c r="F325" s="146" t="s">
        <v>722</v>
      </c>
      <c r="G325" s="147" t="s">
        <v>145</v>
      </c>
      <c r="H325" s="148">
        <v>128.006</v>
      </c>
      <c r="I325" s="149">
        <v>9.6999999999999993</v>
      </c>
      <c r="J325" s="149">
        <f>ROUND(I325*H325,2)</f>
        <v>1241.6600000000001</v>
      </c>
      <c r="K325" s="150"/>
      <c r="L325" s="27"/>
      <c r="M325" s="151" t="s">
        <v>1</v>
      </c>
      <c r="N325" s="152" t="s">
        <v>34</v>
      </c>
      <c r="O325" s="153">
        <v>0</v>
      </c>
      <c r="P325" s="153">
        <f>O325*H325</f>
        <v>0</v>
      </c>
      <c r="Q325" s="153">
        <v>0</v>
      </c>
      <c r="R325" s="153">
        <f>Q325*H325</f>
        <v>0</v>
      </c>
      <c r="S325" s="153">
        <v>0</v>
      </c>
      <c r="T325" s="154">
        <f>S325*H325</f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5" t="s">
        <v>169</v>
      </c>
      <c r="AT325" s="155" t="s">
        <v>142</v>
      </c>
      <c r="AU325" s="155" t="s">
        <v>76</v>
      </c>
      <c r="AY325" s="14" t="s">
        <v>140</v>
      </c>
      <c r="BE325" s="156">
        <f>IF(N325="základná",J325,0)</f>
        <v>0</v>
      </c>
      <c r="BF325" s="156">
        <f>IF(N325="znížená",J325,0)</f>
        <v>1241.6600000000001</v>
      </c>
      <c r="BG325" s="156">
        <f>IF(N325="zákl. prenesená",J325,0)</f>
        <v>0</v>
      </c>
      <c r="BH325" s="156">
        <f>IF(N325="zníž. prenesená",J325,0)</f>
        <v>0</v>
      </c>
      <c r="BI325" s="156">
        <f>IF(N325="nulová",J325,0)</f>
        <v>0</v>
      </c>
      <c r="BJ325" s="14" t="s">
        <v>76</v>
      </c>
      <c r="BK325" s="156">
        <f>ROUND(I325*H325,2)</f>
        <v>1241.6600000000001</v>
      </c>
      <c r="BL325" s="14" t="s">
        <v>169</v>
      </c>
      <c r="BM325" s="155" t="s">
        <v>723</v>
      </c>
    </row>
    <row r="326" spans="1:65" s="2" customFormat="1" ht="33" customHeight="1">
      <c r="A326" s="26"/>
      <c r="B326" s="143"/>
      <c r="C326" s="157" t="s">
        <v>429</v>
      </c>
      <c r="D326" s="157" t="s">
        <v>155</v>
      </c>
      <c r="E326" s="158" t="s">
        <v>724</v>
      </c>
      <c r="F326" s="159" t="s">
        <v>725</v>
      </c>
      <c r="G326" s="160" t="s">
        <v>145</v>
      </c>
      <c r="H326" s="161">
        <v>134.40600000000001</v>
      </c>
      <c r="I326" s="162">
        <v>24.3</v>
      </c>
      <c r="J326" s="162">
        <f>ROUND(I326*H326,2)</f>
        <v>3266.07</v>
      </c>
      <c r="K326" s="163"/>
      <c r="L326" s="164"/>
      <c r="M326" s="165" t="s">
        <v>1</v>
      </c>
      <c r="N326" s="166" t="s">
        <v>34</v>
      </c>
      <c r="O326" s="153">
        <v>0</v>
      </c>
      <c r="P326" s="153">
        <f>O326*H326</f>
        <v>0</v>
      </c>
      <c r="Q326" s="153">
        <v>0</v>
      </c>
      <c r="R326" s="153">
        <f>Q326*H326</f>
        <v>0</v>
      </c>
      <c r="S326" s="153">
        <v>0</v>
      </c>
      <c r="T326" s="154">
        <f>S326*H326</f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5" t="s">
        <v>199</v>
      </c>
      <c r="AT326" s="155" t="s">
        <v>155</v>
      </c>
      <c r="AU326" s="155" t="s">
        <v>76</v>
      </c>
      <c r="AY326" s="14" t="s">
        <v>140</v>
      </c>
      <c r="BE326" s="156">
        <f>IF(N326="základná",J326,0)</f>
        <v>0</v>
      </c>
      <c r="BF326" s="156">
        <f>IF(N326="znížená",J326,0)</f>
        <v>3266.07</v>
      </c>
      <c r="BG326" s="156">
        <f>IF(N326="zákl. prenesená",J326,0)</f>
        <v>0</v>
      </c>
      <c r="BH326" s="156">
        <f>IF(N326="zníž. prenesená",J326,0)</f>
        <v>0</v>
      </c>
      <c r="BI326" s="156">
        <f>IF(N326="nulová",J326,0)</f>
        <v>0</v>
      </c>
      <c r="BJ326" s="14" t="s">
        <v>76</v>
      </c>
      <c r="BK326" s="156">
        <f>ROUND(I326*H326,2)</f>
        <v>3266.07</v>
      </c>
      <c r="BL326" s="14" t="s">
        <v>169</v>
      </c>
      <c r="BM326" s="155" t="s">
        <v>726</v>
      </c>
    </row>
    <row r="327" spans="1:65" s="2" customFormat="1" ht="24.15" customHeight="1">
      <c r="A327" s="26"/>
      <c r="B327" s="143"/>
      <c r="C327" s="144" t="s">
        <v>727</v>
      </c>
      <c r="D327" s="144" t="s">
        <v>142</v>
      </c>
      <c r="E327" s="145" t="s">
        <v>728</v>
      </c>
      <c r="F327" s="146" t="s">
        <v>729</v>
      </c>
      <c r="G327" s="147" t="s">
        <v>419</v>
      </c>
      <c r="H327" s="148">
        <v>214</v>
      </c>
      <c r="I327" s="149">
        <v>0.38484552</v>
      </c>
      <c r="J327" s="149">
        <f>ROUND(I327*H327,2)</f>
        <v>82.36</v>
      </c>
      <c r="K327" s="150"/>
      <c r="L327" s="27"/>
      <c r="M327" s="151" t="s">
        <v>1</v>
      </c>
      <c r="N327" s="152" t="s">
        <v>34</v>
      </c>
      <c r="O327" s="153">
        <v>0</v>
      </c>
      <c r="P327" s="153">
        <f>O327*H327</f>
        <v>0</v>
      </c>
      <c r="Q327" s="153">
        <v>0</v>
      </c>
      <c r="R327" s="153">
        <f>Q327*H327</f>
        <v>0</v>
      </c>
      <c r="S327" s="153">
        <v>0</v>
      </c>
      <c r="T327" s="154">
        <f>S327*H327</f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5" t="s">
        <v>169</v>
      </c>
      <c r="AT327" s="155" t="s">
        <v>142</v>
      </c>
      <c r="AU327" s="155" t="s">
        <v>76</v>
      </c>
      <c r="AY327" s="14" t="s">
        <v>140</v>
      </c>
      <c r="BE327" s="156">
        <f>IF(N327="základná",J327,0)</f>
        <v>0</v>
      </c>
      <c r="BF327" s="156">
        <f>IF(N327="znížená",J327,0)</f>
        <v>82.36</v>
      </c>
      <c r="BG327" s="156">
        <f>IF(N327="zákl. prenesená",J327,0)</f>
        <v>0</v>
      </c>
      <c r="BH327" s="156">
        <f>IF(N327="zníž. prenesená",J327,0)</f>
        <v>0</v>
      </c>
      <c r="BI327" s="156">
        <f>IF(N327="nulová",J327,0)</f>
        <v>0</v>
      </c>
      <c r="BJ327" s="14" t="s">
        <v>76</v>
      </c>
      <c r="BK327" s="156">
        <f>ROUND(I327*H327,2)</f>
        <v>82.36</v>
      </c>
      <c r="BL327" s="14" t="s">
        <v>169</v>
      </c>
      <c r="BM327" s="155" t="s">
        <v>730</v>
      </c>
    </row>
    <row r="328" spans="1:65" s="12" customFormat="1" ht="22.95" customHeight="1">
      <c r="B328" s="131"/>
      <c r="D328" s="132" t="s">
        <v>67</v>
      </c>
      <c r="E328" s="141" t="s">
        <v>731</v>
      </c>
      <c r="F328" s="141" t="s">
        <v>732</v>
      </c>
      <c r="J328" s="142">
        <f>BK328</f>
        <v>6645.41</v>
      </c>
      <c r="L328" s="131"/>
      <c r="M328" s="135"/>
      <c r="N328" s="136"/>
      <c r="O328" s="136"/>
      <c r="P328" s="137">
        <f>SUM(P329:P332)</f>
        <v>0</v>
      </c>
      <c r="Q328" s="136"/>
      <c r="R328" s="137">
        <f>SUM(R329:R332)</f>
        <v>0</v>
      </c>
      <c r="S328" s="136"/>
      <c r="T328" s="138">
        <f>SUM(T329:T332)</f>
        <v>0</v>
      </c>
      <c r="AR328" s="132" t="s">
        <v>76</v>
      </c>
      <c r="AT328" s="139" t="s">
        <v>67</v>
      </c>
      <c r="AU328" s="139" t="s">
        <v>72</v>
      </c>
      <c r="AY328" s="132" t="s">
        <v>140</v>
      </c>
      <c r="BK328" s="140">
        <f>SUM(BK329:BK332)</f>
        <v>6645.41</v>
      </c>
    </row>
    <row r="329" spans="1:65" s="2" customFormat="1" ht="16.5" customHeight="1">
      <c r="A329" s="26"/>
      <c r="B329" s="143"/>
      <c r="C329" s="144" t="s">
        <v>433</v>
      </c>
      <c r="D329" s="144" t="s">
        <v>142</v>
      </c>
      <c r="E329" s="145" t="s">
        <v>733</v>
      </c>
      <c r="F329" s="146" t="s">
        <v>734</v>
      </c>
      <c r="G329" s="147" t="s">
        <v>145</v>
      </c>
      <c r="H329" s="148">
        <v>94.01</v>
      </c>
      <c r="I329" s="149">
        <v>32.78</v>
      </c>
      <c r="J329" s="149">
        <f>ROUND(I329*H329,2)</f>
        <v>3081.65</v>
      </c>
      <c r="K329" s="150"/>
      <c r="L329" s="27"/>
      <c r="M329" s="151" t="s">
        <v>1</v>
      </c>
      <c r="N329" s="152" t="s">
        <v>34</v>
      </c>
      <c r="O329" s="153">
        <v>0</v>
      </c>
      <c r="P329" s="153">
        <f>O329*H329</f>
        <v>0</v>
      </c>
      <c r="Q329" s="153">
        <v>0</v>
      </c>
      <c r="R329" s="153">
        <f>Q329*H329</f>
        <v>0</v>
      </c>
      <c r="S329" s="153">
        <v>0</v>
      </c>
      <c r="T329" s="154">
        <f>S329*H329</f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5" t="s">
        <v>169</v>
      </c>
      <c r="AT329" s="155" t="s">
        <v>142</v>
      </c>
      <c r="AU329" s="155" t="s">
        <v>76</v>
      </c>
      <c r="AY329" s="14" t="s">
        <v>140</v>
      </c>
      <c r="BE329" s="156">
        <f>IF(N329="základná",J329,0)</f>
        <v>0</v>
      </c>
      <c r="BF329" s="156">
        <f>IF(N329="znížená",J329,0)</f>
        <v>3081.65</v>
      </c>
      <c r="BG329" s="156">
        <f>IF(N329="zákl. prenesená",J329,0)</f>
        <v>0</v>
      </c>
      <c r="BH329" s="156">
        <f>IF(N329="zníž. prenesená",J329,0)</f>
        <v>0</v>
      </c>
      <c r="BI329" s="156">
        <f>IF(N329="nulová",J329,0)</f>
        <v>0</v>
      </c>
      <c r="BJ329" s="14" t="s">
        <v>76</v>
      </c>
      <c r="BK329" s="156">
        <f>ROUND(I329*H329,2)</f>
        <v>3081.65</v>
      </c>
      <c r="BL329" s="14" t="s">
        <v>169</v>
      </c>
      <c r="BM329" s="155" t="s">
        <v>735</v>
      </c>
    </row>
    <row r="330" spans="1:65" s="2" customFormat="1" ht="44.25" customHeight="1">
      <c r="A330" s="26"/>
      <c r="B330" s="143"/>
      <c r="C330" s="157" t="s">
        <v>736</v>
      </c>
      <c r="D330" s="157" t="s">
        <v>155</v>
      </c>
      <c r="E330" s="158" t="s">
        <v>737</v>
      </c>
      <c r="F330" s="159" t="s">
        <v>738</v>
      </c>
      <c r="G330" s="160" t="s">
        <v>145</v>
      </c>
      <c r="H330" s="161">
        <v>95.89</v>
      </c>
      <c r="I330" s="162">
        <v>27.95</v>
      </c>
      <c r="J330" s="162">
        <f>ROUND(I330*H330,2)</f>
        <v>2680.13</v>
      </c>
      <c r="K330" s="163"/>
      <c r="L330" s="164"/>
      <c r="M330" s="165" t="s">
        <v>1</v>
      </c>
      <c r="N330" s="166" t="s">
        <v>34</v>
      </c>
      <c r="O330" s="153">
        <v>0</v>
      </c>
      <c r="P330" s="153">
        <f>O330*H330</f>
        <v>0</v>
      </c>
      <c r="Q330" s="153">
        <v>0</v>
      </c>
      <c r="R330" s="153">
        <f>Q330*H330</f>
        <v>0</v>
      </c>
      <c r="S330" s="153">
        <v>0</v>
      </c>
      <c r="T330" s="154">
        <f>S330*H330</f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5" t="s">
        <v>199</v>
      </c>
      <c r="AT330" s="155" t="s">
        <v>155</v>
      </c>
      <c r="AU330" s="155" t="s">
        <v>76</v>
      </c>
      <c r="AY330" s="14" t="s">
        <v>140</v>
      </c>
      <c r="BE330" s="156">
        <f>IF(N330="základná",J330,0)</f>
        <v>0</v>
      </c>
      <c r="BF330" s="156">
        <f>IF(N330="znížená",J330,0)</f>
        <v>2680.13</v>
      </c>
      <c r="BG330" s="156">
        <f>IF(N330="zákl. prenesená",J330,0)</f>
        <v>0</v>
      </c>
      <c r="BH330" s="156">
        <f>IF(N330="zníž. prenesená",J330,0)</f>
        <v>0</v>
      </c>
      <c r="BI330" s="156">
        <f>IF(N330="nulová",J330,0)</f>
        <v>0</v>
      </c>
      <c r="BJ330" s="14" t="s">
        <v>76</v>
      </c>
      <c r="BK330" s="156">
        <f>ROUND(I330*H330,2)</f>
        <v>2680.13</v>
      </c>
      <c r="BL330" s="14" t="s">
        <v>169</v>
      </c>
      <c r="BM330" s="155" t="s">
        <v>739</v>
      </c>
    </row>
    <row r="331" spans="1:65" s="2" customFormat="1" ht="33" customHeight="1">
      <c r="A331" s="26"/>
      <c r="B331" s="143"/>
      <c r="C331" s="144" t="s">
        <v>435</v>
      </c>
      <c r="D331" s="144" t="s">
        <v>142</v>
      </c>
      <c r="E331" s="145" t="s">
        <v>740</v>
      </c>
      <c r="F331" s="146" t="s">
        <v>741</v>
      </c>
      <c r="G331" s="147" t="s">
        <v>264</v>
      </c>
      <c r="H331" s="148">
        <v>47</v>
      </c>
      <c r="I331" s="149">
        <v>14.73</v>
      </c>
      <c r="J331" s="149">
        <f>ROUND(I331*H331,2)</f>
        <v>692.31</v>
      </c>
      <c r="K331" s="150"/>
      <c r="L331" s="27"/>
      <c r="M331" s="151" t="s">
        <v>1</v>
      </c>
      <c r="N331" s="152" t="s">
        <v>34</v>
      </c>
      <c r="O331" s="153">
        <v>0</v>
      </c>
      <c r="P331" s="153">
        <f>O331*H331</f>
        <v>0</v>
      </c>
      <c r="Q331" s="153">
        <v>0</v>
      </c>
      <c r="R331" s="153">
        <f>Q331*H331</f>
        <v>0</v>
      </c>
      <c r="S331" s="153">
        <v>0</v>
      </c>
      <c r="T331" s="154">
        <f>S331*H331</f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5" t="s">
        <v>169</v>
      </c>
      <c r="AT331" s="155" t="s">
        <v>142</v>
      </c>
      <c r="AU331" s="155" t="s">
        <v>76</v>
      </c>
      <c r="AY331" s="14" t="s">
        <v>140</v>
      </c>
      <c r="BE331" s="156">
        <f>IF(N331="základná",J331,0)</f>
        <v>0</v>
      </c>
      <c r="BF331" s="156">
        <f>IF(N331="znížená",J331,0)</f>
        <v>692.31</v>
      </c>
      <c r="BG331" s="156">
        <f>IF(N331="zákl. prenesená",J331,0)</f>
        <v>0</v>
      </c>
      <c r="BH331" s="156">
        <f>IF(N331="zníž. prenesená",J331,0)</f>
        <v>0</v>
      </c>
      <c r="BI331" s="156">
        <f>IF(N331="nulová",J331,0)</f>
        <v>0</v>
      </c>
      <c r="BJ331" s="14" t="s">
        <v>76</v>
      </c>
      <c r="BK331" s="156">
        <f>ROUND(I331*H331,2)</f>
        <v>692.31</v>
      </c>
      <c r="BL331" s="14" t="s">
        <v>169</v>
      </c>
      <c r="BM331" s="155" t="s">
        <v>742</v>
      </c>
    </row>
    <row r="332" spans="1:65" s="2" customFormat="1" ht="24.15" customHeight="1">
      <c r="A332" s="26"/>
      <c r="B332" s="143"/>
      <c r="C332" s="144" t="s">
        <v>743</v>
      </c>
      <c r="D332" s="144" t="s">
        <v>142</v>
      </c>
      <c r="E332" s="145" t="s">
        <v>744</v>
      </c>
      <c r="F332" s="146" t="s">
        <v>745</v>
      </c>
      <c r="G332" s="147" t="s">
        <v>419</v>
      </c>
      <c r="H332" s="148">
        <v>87</v>
      </c>
      <c r="I332" s="149">
        <v>2.1991172799999998</v>
      </c>
      <c r="J332" s="149">
        <f>ROUND(I332*H332,2)</f>
        <v>191.32</v>
      </c>
      <c r="K332" s="150"/>
      <c r="L332" s="27"/>
      <c r="M332" s="151" t="s">
        <v>1</v>
      </c>
      <c r="N332" s="152" t="s">
        <v>34</v>
      </c>
      <c r="O332" s="153">
        <v>0</v>
      </c>
      <c r="P332" s="153">
        <f>O332*H332</f>
        <v>0</v>
      </c>
      <c r="Q332" s="153">
        <v>0</v>
      </c>
      <c r="R332" s="153">
        <f>Q332*H332</f>
        <v>0</v>
      </c>
      <c r="S332" s="153">
        <v>0</v>
      </c>
      <c r="T332" s="154">
        <f>S332*H332</f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5" t="s">
        <v>169</v>
      </c>
      <c r="AT332" s="155" t="s">
        <v>142</v>
      </c>
      <c r="AU332" s="155" t="s">
        <v>76</v>
      </c>
      <c r="AY332" s="14" t="s">
        <v>140</v>
      </c>
      <c r="BE332" s="156">
        <f>IF(N332="základná",J332,0)</f>
        <v>0</v>
      </c>
      <c r="BF332" s="156">
        <f>IF(N332="znížená",J332,0)</f>
        <v>191.32</v>
      </c>
      <c r="BG332" s="156">
        <f>IF(N332="zákl. prenesená",J332,0)</f>
        <v>0</v>
      </c>
      <c r="BH332" s="156">
        <f>IF(N332="zníž. prenesená",J332,0)</f>
        <v>0</v>
      </c>
      <c r="BI332" s="156">
        <f>IF(N332="nulová",J332,0)</f>
        <v>0</v>
      </c>
      <c r="BJ332" s="14" t="s">
        <v>76</v>
      </c>
      <c r="BK332" s="156">
        <f>ROUND(I332*H332,2)</f>
        <v>191.32</v>
      </c>
      <c r="BL332" s="14" t="s">
        <v>169</v>
      </c>
      <c r="BM332" s="155" t="s">
        <v>746</v>
      </c>
    </row>
    <row r="333" spans="1:65" s="12" customFormat="1" ht="22.95" customHeight="1">
      <c r="B333" s="131"/>
      <c r="D333" s="132" t="s">
        <v>67</v>
      </c>
      <c r="E333" s="141" t="s">
        <v>747</v>
      </c>
      <c r="F333" s="141" t="s">
        <v>748</v>
      </c>
      <c r="J333" s="142">
        <f>BK333</f>
        <v>4694.4799999999996</v>
      </c>
      <c r="L333" s="131"/>
      <c r="M333" s="135"/>
      <c r="N333" s="136"/>
      <c r="O333" s="136"/>
      <c r="P333" s="137">
        <f>SUM(P334:P335)</f>
        <v>0</v>
      </c>
      <c r="Q333" s="136"/>
      <c r="R333" s="137">
        <f>SUM(R334:R335)</f>
        <v>0</v>
      </c>
      <c r="S333" s="136"/>
      <c r="T333" s="138">
        <f>SUM(T334:T335)</f>
        <v>0</v>
      </c>
      <c r="AR333" s="132" t="s">
        <v>76</v>
      </c>
      <c r="AT333" s="139" t="s">
        <v>67</v>
      </c>
      <c r="AU333" s="139" t="s">
        <v>72</v>
      </c>
      <c r="AY333" s="132" t="s">
        <v>140</v>
      </c>
      <c r="BK333" s="140">
        <f>SUM(BK334:BK335)</f>
        <v>4694.4799999999996</v>
      </c>
    </row>
    <row r="334" spans="1:65" s="2" customFormat="1" ht="24.15" customHeight="1">
      <c r="A334" s="26"/>
      <c r="B334" s="143"/>
      <c r="C334" s="144" t="s">
        <v>439</v>
      </c>
      <c r="D334" s="144" t="s">
        <v>142</v>
      </c>
      <c r="E334" s="145" t="s">
        <v>749</v>
      </c>
      <c r="F334" s="146" t="s">
        <v>750</v>
      </c>
      <c r="G334" s="147" t="s">
        <v>145</v>
      </c>
      <c r="H334" s="148">
        <v>770.44</v>
      </c>
      <c r="I334" s="149">
        <v>4.7300000000000004</v>
      </c>
      <c r="J334" s="149">
        <f>ROUND(I334*H334,2)</f>
        <v>3644.18</v>
      </c>
      <c r="K334" s="150"/>
      <c r="L334" s="27"/>
      <c r="M334" s="151" t="s">
        <v>1</v>
      </c>
      <c r="N334" s="152" t="s">
        <v>34</v>
      </c>
      <c r="O334" s="153">
        <v>0</v>
      </c>
      <c r="P334" s="153">
        <f>O334*H334</f>
        <v>0</v>
      </c>
      <c r="Q334" s="153">
        <v>0</v>
      </c>
      <c r="R334" s="153">
        <f>Q334*H334</f>
        <v>0</v>
      </c>
      <c r="S334" s="153">
        <v>0</v>
      </c>
      <c r="T334" s="154">
        <f>S334*H334</f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5" t="s">
        <v>169</v>
      </c>
      <c r="AT334" s="155" t="s">
        <v>142</v>
      </c>
      <c r="AU334" s="155" t="s">
        <v>76</v>
      </c>
      <c r="AY334" s="14" t="s">
        <v>140</v>
      </c>
      <c r="BE334" s="156">
        <f>IF(N334="základná",J334,0)</f>
        <v>0</v>
      </c>
      <c r="BF334" s="156">
        <f>IF(N334="znížená",J334,0)</f>
        <v>3644.18</v>
      </c>
      <c r="BG334" s="156">
        <f>IF(N334="zákl. prenesená",J334,0)</f>
        <v>0</v>
      </c>
      <c r="BH334" s="156">
        <f>IF(N334="zníž. prenesená",J334,0)</f>
        <v>0</v>
      </c>
      <c r="BI334" s="156">
        <f>IF(N334="nulová",J334,0)</f>
        <v>0</v>
      </c>
      <c r="BJ334" s="14" t="s">
        <v>76</v>
      </c>
      <c r="BK334" s="156">
        <f>ROUND(I334*H334,2)</f>
        <v>3644.18</v>
      </c>
      <c r="BL334" s="14" t="s">
        <v>169</v>
      </c>
      <c r="BM334" s="155" t="s">
        <v>751</v>
      </c>
    </row>
    <row r="335" spans="1:65" s="2" customFormat="1" ht="33" customHeight="1">
      <c r="A335" s="26"/>
      <c r="B335" s="143"/>
      <c r="C335" s="144" t="s">
        <v>752</v>
      </c>
      <c r="D335" s="144" t="s">
        <v>142</v>
      </c>
      <c r="E335" s="145" t="s">
        <v>753</v>
      </c>
      <c r="F335" s="146" t="s">
        <v>754</v>
      </c>
      <c r="G335" s="147" t="s">
        <v>145</v>
      </c>
      <c r="H335" s="148">
        <v>280.83</v>
      </c>
      <c r="I335" s="149">
        <v>3.74</v>
      </c>
      <c r="J335" s="149">
        <f>ROUND(I335*H335,2)</f>
        <v>1050.3</v>
      </c>
      <c r="K335" s="150"/>
      <c r="L335" s="27"/>
      <c r="M335" s="151" t="s">
        <v>1</v>
      </c>
      <c r="N335" s="152" t="s">
        <v>34</v>
      </c>
      <c r="O335" s="153">
        <v>0</v>
      </c>
      <c r="P335" s="153">
        <f>O335*H335</f>
        <v>0</v>
      </c>
      <c r="Q335" s="153">
        <v>0</v>
      </c>
      <c r="R335" s="153">
        <f>Q335*H335</f>
        <v>0</v>
      </c>
      <c r="S335" s="153">
        <v>0</v>
      </c>
      <c r="T335" s="154">
        <f>S335*H335</f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5" t="s">
        <v>169</v>
      </c>
      <c r="AT335" s="155" t="s">
        <v>142</v>
      </c>
      <c r="AU335" s="155" t="s">
        <v>76</v>
      </c>
      <c r="AY335" s="14" t="s">
        <v>140</v>
      </c>
      <c r="BE335" s="156">
        <f>IF(N335="základná",J335,0)</f>
        <v>0</v>
      </c>
      <c r="BF335" s="156">
        <f>IF(N335="znížená",J335,0)</f>
        <v>1050.3</v>
      </c>
      <c r="BG335" s="156">
        <f>IF(N335="zákl. prenesená",J335,0)</f>
        <v>0</v>
      </c>
      <c r="BH335" s="156">
        <f>IF(N335="zníž. prenesená",J335,0)</f>
        <v>0</v>
      </c>
      <c r="BI335" s="156">
        <f>IF(N335="nulová",J335,0)</f>
        <v>0</v>
      </c>
      <c r="BJ335" s="14" t="s">
        <v>76</v>
      </c>
      <c r="BK335" s="156">
        <f>ROUND(I335*H335,2)</f>
        <v>1050.3</v>
      </c>
      <c r="BL335" s="14" t="s">
        <v>169</v>
      </c>
      <c r="BM335" s="155" t="s">
        <v>755</v>
      </c>
    </row>
    <row r="336" spans="1:65" s="12" customFormat="1" ht="22.95" customHeight="1">
      <c r="B336" s="131"/>
      <c r="D336" s="132" t="s">
        <v>67</v>
      </c>
      <c r="E336" s="141" t="s">
        <v>756</v>
      </c>
      <c r="F336" s="141" t="s">
        <v>757</v>
      </c>
      <c r="J336" s="142">
        <f>BK336</f>
        <v>758.67</v>
      </c>
      <c r="L336" s="131"/>
      <c r="M336" s="135"/>
      <c r="N336" s="136"/>
      <c r="O336" s="136"/>
      <c r="P336" s="137">
        <f>P337</f>
        <v>0</v>
      </c>
      <c r="Q336" s="136"/>
      <c r="R336" s="137">
        <f>R337</f>
        <v>0</v>
      </c>
      <c r="S336" s="136"/>
      <c r="T336" s="138">
        <f>T337</f>
        <v>0</v>
      </c>
      <c r="AR336" s="132" t="s">
        <v>76</v>
      </c>
      <c r="AT336" s="139" t="s">
        <v>67</v>
      </c>
      <c r="AU336" s="139" t="s">
        <v>72</v>
      </c>
      <c r="AY336" s="132" t="s">
        <v>140</v>
      </c>
      <c r="BK336" s="140">
        <f>BK337</f>
        <v>758.67</v>
      </c>
    </row>
    <row r="337" spans="1:65" s="2" customFormat="1" ht="21.75" customHeight="1">
      <c r="A337" s="26"/>
      <c r="B337" s="143"/>
      <c r="C337" s="144" t="s">
        <v>442</v>
      </c>
      <c r="D337" s="144" t="s">
        <v>142</v>
      </c>
      <c r="E337" s="145" t="s">
        <v>758</v>
      </c>
      <c r="F337" s="146" t="s">
        <v>759</v>
      </c>
      <c r="G337" s="147" t="s">
        <v>145</v>
      </c>
      <c r="H337" s="148">
        <v>588.12</v>
      </c>
      <c r="I337" s="149">
        <v>1.29</v>
      </c>
      <c r="J337" s="149">
        <f>ROUND(I337*H337,2)</f>
        <v>758.67</v>
      </c>
      <c r="K337" s="150"/>
      <c r="L337" s="27"/>
      <c r="M337" s="151" t="s">
        <v>1</v>
      </c>
      <c r="N337" s="152" t="s">
        <v>34</v>
      </c>
      <c r="O337" s="153">
        <v>0</v>
      </c>
      <c r="P337" s="153">
        <f>O337*H337</f>
        <v>0</v>
      </c>
      <c r="Q337" s="153">
        <v>0</v>
      </c>
      <c r="R337" s="153">
        <f>Q337*H337</f>
        <v>0</v>
      </c>
      <c r="S337" s="153">
        <v>0</v>
      </c>
      <c r="T337" s="154">
        <f>S337*H337</f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55" t="s">
        <v>169</v>
      </c>
      <c r="AT337" s="155" t="s">
        <v>142</v>
      </c>
      <c r="AU337" s="155" t="s">
        <v>76</v>
      </c>
      <c r="AY337" s="14" t="s">
        <v>140</v>
      </c>
      <c r="BE337" s="156">
        <f>IF(N337="základná",J337,0)</f>
        <v>0</v>
      </c>
      <c r="BF337" s="156">
        <f>IF(N337="znížená",J337,0)</f>
        <v>758.67</v>
      </c>
      <c r="BG337" s="156">
        <f>IF(N337="zákl. prenesená",J337,0)</f>
        <v>0</v>
      </c>
      <c r="BH337" s="156">
        <f>IF(N337="zníž. prenesená",J337,0)</f>
        <v>0</v>
      </c>
      <c r="BI337" s="156">
        <f>IF(N337="nulová",J337,0)</f>
        <v>0</v>
      </c>
      <c r="BJ337" s="14" t="s">
        <v>76</v>
      </c>
      <c r="BK337" s="156">
        <f>ROUND(I337*H337,2)</f>
        <v>758.67</v>
      </c>
      <c r="BL337" s="14" t="s">
        <v>169</v>
      </c>
      <c r="BM337" s="155" t="s">
        <v>760</v>
      </c>
    </row>
    <row r="338" spans="1:65" s="12" customFormat="1" ht="25.95" customHeight="1">
      <c r="B338" s="131"/>
      <c r="D338" s="132" t="s">
        <v>67</v>
      </c>
      <c r="E338" s="133" t="s">
        <v>155</v>
      </c>
      <c r="F338" s="133" t="s">
        <v>761</v>
      </c>
      <c r="J338" s="134">
        <f>BK338</f>
        <v>847.21</v>
      </c>
      <c r="L338" s="131"/>
      <c r="M338" s="135"/>
      <c r="N338" s="136"/>
      <c r="O338" s="136"/>
      <c r="P338" s="137">
        <f>P339+P342</f>
        <v>0</v>
      </c>
      <c r="Q338" s="136"/>
      <c r="R338" s="137">
        <f>R339+R342</f>
        <v>0</v>
      </c>
      <c r="S338" s="136"/>
      <c r="T338" s="138">
        <f>T339+T342</f>
        <v>0</v>
      </c>
      <c r="AR338" s="132" t="s">
        <v>79</v>
      </c>
      <c r="AT338" s="139" t="s">
        <v>67</v>
      </c>
      <c r="AU338" s="139" t="s">
        <v>68</v>
      </c>
      <c r="AY338" s="132" t="s">
        <v>140</v>
      </c>
      <c r="BK338" s="140">
        <f>BK339+BK342</f>
        <v>847.21</v>
      </c>
    </row>
    <row r="339" spans="1:65" s="12" customFormat="1" ht="22.95" customHeight="1">
      <c r="B339" s="131"/>
      <c r="D339" s="132" t="s">
        <v>67</v>
      </c>
      <c r="E339" s="141" t="s">
        <v>762</v>
      </c>
      <c r="F339" s="141" t="s">
        <v>763</v>
      </c>
      <c r="J339" s="142">
        <f>BK339</f>
        <v>488.75</v>
      </c>
      <c r="L339" s="131"/>
      <c r="M339" s="135"/>
      <c r="N339" s="136"/>
      <c r="O339" s="136"/>
      <c r="P339" s="137">
        <f>SUM(P340:P341)</f>
        <v>0</v>
      </c>
      <c r="Q339" s="136"/>
      <c r="R339" s="137">
        <f>SUM(R340:R341)</f>
        <v>0</v>
      </c>
      <c r="S339" s="136"/>
      <c r="T339" s="138">
        <f>SUM(T340:T341)</f>
        <v>0</v>
      </c>
      <c r="AR339" s="132" t="s">
        <v>79</v>
      </c>
      <c r="AT339" s="139" t="s">
        <v>67</v>
      </c>
      <c r="AU339" s="139" t="s">
        <v>72</v>
      </c>
      <c r="AY339" s="132" t="s">
        <v>140</v>
      </c>
      <c r="BK339" s="140">
        <f>SUM(BK340:BK341)</f>
        <v>488.75</v>
      </c>
    </row>
    <row r="340" spans="1:65" s="2" customFormat="1" ht="21.75" customHeight="1">
      <c r="A340" s="26"/>
      <c r="B340" s="143"/>
      <c r="C340" s="144" t="s">
        <v>764</v>
      </c>
      <c r="D340" s="144" t="s">
        <v>142</v>
      </c>
      <c r="E340" s="145" t="s">
        <v>765</v>
      </c>
      <c r="F340" s="146" t="s">
        <v>766</v>
      </c>
      <c r="G340" s="147" t="s">
        <v>187</v>
      </c>
      <c r="H340" s="148">
        <v>28</v>
      </c>
      <c r="I340" s="149">
        <v>14.51</v>
      </c>
      <c r="J340" s="149">
        <f>ROUND(I340*H340,2)</f>
        <v>406.28</v>
      </c>
      <c r="K340" s="150"/>
      <c r="L340" s="27"/>
      <c r="M340" s="151" t="s">
        <v>1</v>
      </c>
      <c r="N340" s="152" t="s">
        <v>34</v>
      </c>
      <c r="O340" s="153">
        <v>0</v>
      </c>
      <c r="P340" s="153">
        <f>O340*H340</f>
        <v>0</v>
      </c>
      <c r="Q340" s="153">
        <v>0</v>
      </c>
      <c r="R340" s="153">
        <f>Q340*H340</f>
        <v>0</v>
      </c>
      <c r="S340" s="153">
        <v>0</v>
      </c>
      <c r="T340" s="154">
        <f>S340*H340</f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55" t="s">
        <v>257</v>
      </c>
      <c r="AT340" s="155" t="s">
        <v>142</v>
      </c>
      <c r="AU340" s="155" t="s">
        <v>76</v>
      </c>
      <c r="AY340" s="14" t="s">
        <v>140</v>
      </c>
      <c r="BE340" s="156">
        <f>IF(N340="základná",J340,0)</f>
        <v>0</v>
      </c>
      <c r="BF340" s="156">
        <f>IF(N340="znížená",J340,0)</f>
        <v>406.28</v>
      </c>
      <c r="BG340" s="156">
        <f>IF(N340="zákl. prenesená",J340,0)</f>
        <v>0</v>
      </c>
      <c r="BH340" s="156">
        <f>IF(N340="zníž. prenesená",J340,0)</f>
        <v>0</v>
      </c>
      <c r="BI340" s="156">
        <f>IF(N340="nulová",J340,0)</f>
        <v>0</v>
      </c>
      <c r="BJ340" s="14" t="s">
        <v>76</v>
      </c>
      <c r="BK340" s="156">
        <f>ROUND(I340*H340,2)</f>
        <v>406.28</v>
      </c>
      <c r="BL340" s="14" t="s">
        <v>257</v>
      </c>
      <c r="BM340" s="155" t="s">
        <v>767</v>
      </c>
    </row>
    <row r="341" spans="1:65" s="2" customFormat="1" ht="24.15" customHeight="1">
      <c r="A341" s="26"/>
      <c r="B341" s="143"/>
      <c r="C341" s="144" t="s">
        <v>446</v>
      </c>
      <c r="D341" s="144" t="s">
        <v>142</v>
      </c>
      <c r="E341" s="145" t="s">
        <v>768</v>
      </c>
      <c r="F341" s="146" t="s">
        <v>769</v>
      </c>
      <c r="G341" s="147" t="s">
        <v>187</v>
      </c>
      <c r="H341" s="148">
        <v>1</v>
      </c>
      <c r="I341" s="149">
        <v>82.47</v>
      </c>
      <c r="J341" s="149">
        <f>ROUND(I341*H341,2)</f>
        <v>82.47</v>
      </c>
      <c r="K341" s="150"/>
      <c r="L341" s="27"/>
      <c r="M341" s="151" t="s">
        <v>1</v>
      </c>
      <c r="N341" s="152" t="s">
        <v>34</v>
      </c>
      <c r="O341" s="153">
        <v>0</v>
      </c>
      <c r="P341" s="153">
        <f>O341*H341</f>
        <v>0</v>
      </c>
      <c r="Q341" s="153">
        <v>0</v>
      </c>
      <c r="R341" s="153">
        <f>Q341*H341</f>
        <v>0</v>
      </c>
      <c r="S341" s="153">
        <v>0</v>
      </c>
      <c r="T341" s="154">
        <f>S341*H341</f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5" t="s">
        <v>257</v>
      </c>
      <c r="AT341" s="155" t="s">
        <v>142</v>
      </c>
      <c r="AU341" s="155" t="s">
        <v>76</v>
      </c>
      <c r="AY341" s="14" t="s">
        <v>140</v>
      </c>
      <c r="BE341" s="156">
        <f>IF(N341="základná",J341,0)</f>
        <v>0</v>
      </c>
      <c r="BF341" s="156">
        <f>IF(N341="znížená",J341,0)</f>
        <v>82.47</v>
      </c>
      <c r="BG341" s="156">
        <f>IF(N341="zákl. prenesená",J341,0)</f>
        <v>0</v>
      </c>
      <c r="BH341" s="156">
        <f>IF(N341="zníž. prenesená",J341,0)</f>
        <v>0</v>
      </c>
      <c r="BI341" s="156">
        <f>IF(N341="nulová",J341,0)</f>
        <v>0</v>
      </c>
      <c r="BJ341" s="14" t="s">
        <v>76</v>
      </c>
      <c r="BK341" s="156">
        <f>ROUND(I341*H341,2)</f>
        <v>82.47</v>
      </c>
      <c r="BL341" s="14" t="s">
        <v>257</v>
      </c>
      <c r="BM341" s="155" t="s">
        <v>770</v>
      </c>
    </row>
    <row r="342" spans="1:65" s="12" customFormat="1" ht="22.95" customHeight="1">
      <c r="B342" s="131"/>
      <c r="D342" s="132" t="s">
        <v>67</v>
      </c>
      <c r="E342" s="141" t="s">
        <v>771</v>
      </c>
      <c r="F342" s="141" t="s">
        <v>86</v>
      </c>
      <c r="J342" s="142">
        <f>BK342</f>
        <v>358.46</v>
      </c>
      <c r="L342" s="131"/>
      <c r="M342" s="135"/>
      <c r="N342" s="136"/>
      <c r="O342" s="136"/>
      <c r="P342" s="137">
        <f>SUM(P343:P344)</f>
        <v>0</v>
      </c>
      <c r="Q342" s="136"/>
      <c r="R342" s="137">
        <f>SUM(R343:R344)</f>
        <v>0</v>
      </c>
      <c r="S342" s="136"/>
      <c r="T342" s="138">
        <f>SUM(T343:T344)</f>
        <v>0</v>
      </c>
      <c r="AR342" s="132" t="s">
        <v>72</v>
      </c>
      <c r="AT342" s="139" t="s">
        <v>67</v>
      </c>
      <c r="AU342" s="139" t="s">
        <v>72</v>
      </c>
      <c r="AY342" s="132" t="s">
        <v>140</v>
      </c>
      <c r="BK342" s="140">
        <f>SUM(BK343:BK344)</f>
        <v>358.46</v>
      </c>
    </row>
    <row r="343" spans="1:65" s="2" customFormat="1" ht="24.15" customHeight="1">
      <c r="A343" s="26"/>
      <c r="B343" s="143"/>
      <c r="C343" s="144" t="s">
        <v>772</v>
      </c>
      <c r="D343" s="144" t="s">
        <v>142</v>
      </c>
      <c r="E343" s="145" t="s">
        <v>773</v>
      </c>
      <c r="F343" s="146" t="s">
        <v>774</v>
      </c>
      <c r="G343" s="147" t="s">
        <v>187</v>
      </c>
      <c r="H343" s="148">
        <v>1</v>
      </c>
      <c r="I343" s="149">
        <v>126.45</v>
      </c>
      <c r="J343" s="149">
        <f>ROUND(I343*H343,2)</f>
        <v>126.45</v>
      </c>
      <c r="K343" s="150"/>
      <c r="L343" s="27"/>
      <c r="M343" s="151" t="s">
        <v>1</v>
      </c>
      <c r="N343" s="152" t="s">
        <v>34</v>
      </c>
      <c r="O343" s="153">
        <v>0</v>
      </c>
      <c r="P343" s="153">
        <f>O343*H343</f>
        <v>0</v>
      </c>
      <c r="Q343" s="153">
        <v>0</v>
      </c>
      <c r="R343" s="153">
        <f>Q343*H343</f>
        <v>0</v>
      </c>
      <c r="S343" s="153">
        <v>0</v>
      </c>
      <c r="T343" s="154">
        <f>S343*H343</f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55" t="s">
        <v>82</v>
      </c>
      <c r="AT343" s="155" t="s">
        <v>142</v>
      </c>
      <c r="AU343" s="155" t="s">
        <v>76</v>
      </c>
      <c r="AY343" s="14" t="s">
        <v>140</v>
      </c>
      <c r="BE343" s="156">
        <f>IF(N343="základná",J343,0)</f>
        <v>0</v>
      </c>
      <c r="BF343" s="156">
        <f>IF(N343="znížená",J343,0)</f>
        <v>126.45</v>
      </c>
      <c r="BG343" s="156">
        <f>IF(N343="zákl. prenesená",J343,0)</f>
        <v>0</v>
      </c>
      <c r="BH343" s="156">
        <f>IF(N343="zníž. prenesená",J343,0)</f>
        <v>0</v>
      </c>
      <c r="BI343" s="156">
        <f>IF(N343="nulová",J343,0)</f>
        <v>0</v>
      </c>
      <c r="BJ343" s="14" t="s">
        <v>76</v>
      </c>
      <c r="BK343" s="156">
        <f>ROUND(I343*H343,2)</f>
        <v>126.45</v>
      </c>
      <c r="BL343" s="14" t="s">
        <v>82</v>
      </c>
      <c r="BM343" s="155" t="s">
        <v>775</v>
      </c>
    </row>
    <row r="344" spans="1:65" s="2" customFormat="1" ht="16.5" customHeight="1">
      <c r="A344" s="26"/>
      <c r="B344" s="143"/>
      <c r="C344" s="144" t="s">
        <v>449</v>
      </c>
      <c r="D344" s="144" t="s">
        <v>142</v>
      </c>
      <c r="E344" s="145" t="s">
        <v>776</v>
      </c>
      <c r="F344" s="146" t="s">
        <v>777</v>
      </c>
      <c r="G344" s="147" t="s">
        <v>187</v>
      </c>
      <c r="H344" s="148">
        <v>1</v>
      </c>
      <c r="I344" s="149">
        <v>232.01</v>
      </c>
      <c r="J344" s="149">
        <f>ROUND(I344*H344,2)</f>
        <v>232.01</v>
      </c>
      <c r="K344" s="150"/>
      <c r="L344" s="27"/>
      <c r="M344" s="167" t="s">
        <v>1</v>
      </c>
      <c r="N344" s="168" t="s">
        <v>34</v>
      </c>
      <c r="O344" s="169">
        <v>0</v>
      </c>
      <c r="P344" s="169">
        <f>O344*H344</f>
        <v>0</v>
      </c>
      <c r="Q344" s="169">
        <v>0</v>
      </c>
      <c r="R344" s="169">
        <f>Q344*H344</f>
        <v>0</v>
      </c>
      <c r="S344" s="169">
        <v>0</v>
      </c>
      <c r="T344" s="170">
        <f>S344*H344</f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5" t="s">
        <v>82</v>
      </c>
      <c r="AT344" s="155" t="s">
        <v>142</v>
      </c>
      <c r="AU344" s="155" t="s">
        <v>76</v>
      </c>
      <c r="AY344" s="14" t="s">
        <v>140</v>
      </c>
      <c r="BE344" s="156">
        <f>IF(N344="základná",J344,0)</f>
        <v>0</v>
      </c>
      <c r="BF344" s="156">
        <f>IF(N344="znížená",J344,0)</f>
        <v>232.01</v>
      </c>
      <c r="BG344" s="156">
        <f>IF(N344="zákl. prenesená",J344,0)</f>
        <v>0</v>
      </c>
      <c r="BH344" s="156">
        <f>IF(N344="zníž. prenesená",J344,0)</f>
        <v>0</v>
      </c>
      <c r="BI344" s="156">
        <f>IF(N344="nulová",J344,0)</f>
        <v>0</v>
      </c>
      <c r="BJ344" s="14" t="s">
        <v>76</v>
      </c>
      <c r="BK344" s="156">
        <f>ROUND(I344*H344,2)</f>
        <v>232.01</v>
      </c>
      <c r="BL344" s="14" t="s">
        <v>82</v>
      </c>
      <c r="BM344" s="155" t="s">
        <v>778</v>
      </c>
    </row>
    <row r="345" spans="1:65" s="2" customFormat="1" ht="6.9" customHeight="1">
      <c r="A345" s="26"/>
      <c r="B345" s="44"/>
      <c r="C345" s="45"/>
      <c r="D345" s="45"/>
      <c r="E345" s="45"/>
      <c r="F345" s="45"/>
      <c r="G345" s="45"/>
      <c r="H345" s="45"/>
      <c r="I345" s="45"/>
      <c r="J345" s="45"/>
      <c r="K345" s="45"/>
      <c r="L345" s="27"/>
      <c r="M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</row>
  </sheetData>
  <autoFilter ref="C145:K344"/>
  <mergeCells count="9">
    <mergeCell ref="E87:H87"/>
    <mergeCell ref="E136:H136"/>
    <mergeCell ref="E138:H13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6"/>
  <sheetViews>
    <sheetView showGridLines="0" topLeftCell="A12" workbookViewId="0">
      <selection activeCell="E18" sqref="E18:H1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7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9"/>
    </row>
    <row r="2" spans="1:46" s="1" customFormat="1" ht="36.9" customHeight="1">
      <c r="I2" s="171"/>
      <c r="L2" s="226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4" t="s">
        <v>78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customHeight="1">
      <c r="B4" s="17"/>
      <c r="D4" s="18" t="s">
        <v>88</v>
      </c>
      <c r="I4" s="171"/>
      <c r="L4" s="17"/>
      <c r="M4" s="90" t="s">
        <v>9</v>
      </c>
      <c r="AT4" s="14" t="s">
        <v>3</v>
      </c>
    </row>
    <row r="5" spans="1:46" s="1" customFormat="1" ht="6.9" customHeight="1">
      <c r="B5" s="17"/>
      <c r="I5" s="171"/>
      <c r="L5" s="17"/>
    </row>
    <row r="6" spans="1:46" s="1" customFormat="1" ht="12" customHeight="1">
      <c r="B6" s="17"/>
      <c r="D6" s="23" t="s">
        <v>13</v>
      </c>
      <c r="I6" s="171"/>
      <c r="L6" s="17"/>
    </row>
    <row r="7" spans="1:46" s="1" customFormat="1" ht="16.5" customHeight="1">
      <c r="B7" s="17"/>
      <c r="E7" s="235" t="str">
        <f>'Rekapitulácia stavby'!K6</f>
        <v>Zadanie_Obnova MS Hruba Borsa</v>
      </c>
      <c r="F7" s="236"/>
      <c r="G7" s="236"/>
      <c r="H7" s="236"/>
      <c r="I7" s="171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175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7" t="s">
        <v>779</v>
      </c>
      <c r="F9" s="234"/>
      <c r="G9" s="234"/>
      <c r="H9" s="234"/>
      <c r="I9" s="175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175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174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193" t="s">
        <v>1772</v>
      </c>
      <c r="G12" s="26"/>
      <c r="H12" s="26"/>
      <c r="I12" s="174" t="s">
        <v>19</v>
      </c>
      <c r="J12" s="51">
        <f>'Rekapitulácia stavby'!AN8</f>
        <v>44930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175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193" t="s">
        <v>1772</v>
      </c>
      <c r="G14" s="26"/>
      <c r="H14" s="26"/>
      <c r="I14" s="174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174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175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196" t="s">
        <v>1773</v>
      </c>
      <c r="G17" s="26"/>
      <c r="H17" s="26"/>
      <c r="I17" s="174" t="s">
        <v>21</v>
      </c>
      <c r="J17" s="21">
        <f>'Rekapitulácia stavby'!AN13</f>
        <v>52337847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9" t="str">
        <f>'Rekapitulácia stavby'!E14</f>
        <v xml:space="preserve"> </v>
      </c>
      <c r="F18" s="219"/>
      <c r="G18" s="219"/>
      <c r="H18" s="219"/>
      <c r="I18" s="174" t="s">
        <v>22</v>
      </c>
      <c r="J18" s="21" t="str">
        <f>'Rekapitulácia stavby'!AN14</f>
        <v>SK2120983216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175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174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174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175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26</v>
      </c>
      <c r="E23" s="26"/>
      <c r="F23" s="196" t="s">
        <v>1774</v>
      </c>
      <c r="G23" s="26"/>
      <c r="H23" s="26"/>
      <c r="I23" s="174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174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175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175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1"/>
      <c r="B27" s="92"/>
      <c r="C27" s="91"/>
      <c r="D27" s="91"/>
      <c r="E27" s="222" t="s">
        <v>1</v>
      </c>
      <c r="F27" s="222"/>
      <c r="G27" s="222"/>
      <c r="H27" s="222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175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2"/>
      <c r="E29" s="62"/>
      <c r="F29" s="62"/>
      <c r="G29" s="62"/>
      <c r="H29" s="62"/>
      <c r="I29" s="62"/>
      <c r="J29" s="62"/>
      <c r="K29" s="62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4" t="s">
        <v>28</v>
      </c>
      <c r="E30" s="26"/>
      <c r="F30" s="26"/>
      <c r="G30" s="26"/>
      <c r="H30" s="26"/>
      <c r="I30" s="175"/>
      <c r="J30" s="67">
        <f>ROUND(J128, 2)</f>
        <v>17475.689999999999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2"/>
      <c r="E31" s="62"/>
      <c r="F31" s="62"/>
      <c r="G31" s="62"/>
      <c r="H31" s="62"/>
      <c r="I31" s="62"/>
      <c r="J31" s="62"/>
      <c r="K31" s="62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173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5" t="s">
        <v>32</v>
      </c>
      <c r="E33" s="32" t="s">
        <v>33</v>
      </c>
      <c r="F33" s="96">
        <f>ROUND((SUM(BE128:BE225)),  2)</f>
        <v>0</v>
      </c>
      <c r="G33" s="97"/>
      <c r="H33" s="97"/>
      <c r="I33" s="98">
        <v>0.2</v>
      </c>
      <c r="J33" s="96">
        <f>ROUND(((SUM(BE128:BE225))*I33),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34</v>
      </c>
      <c r="F34" s="99">
        <f>ROUND((SUM(BF128:BF225)),  2)</f>
        <v>17475.689999999999</v>
      </c>
      <c r="G34" s="26"/>
      <c r="H34" s="26"/>
      <c r="I34" s="100">
        <v>0.2</v>
      </c>
      <c r="J34" s="99">
        <f>ROUND(((SUM(BF128:BF225))*I34),  2)</f>
        <v>3495.14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99">
        <f>ROUND((SUM(BG128:BG225)),  2)</f>
        <v>0</v>
      </c>
      <c r="G35" s="26"/>
      <c r="H35" s="26"/>
      <c r="I35" s="100">
        <v>0.2</v>
      </c>
      <c r="J35" s="99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99">
        <f>ROUND((SUM(BH128:BH225)),  2)</f>
        <v>0</v>
      </c>
      <c r="G36" s="26"/>
      <c r="H36" s="26"/>
      <c r="I36" s="100">
        <v>0.2</v>
      </c>
      <c r="J36" s="99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6">
        <f>ROUND((SUM(BI128:BI225)),  2)</f>
        <v>0</v>
      </c>
      <c r="G37" s="97"/>
      <c r="H37" s="97"/>
      <c r="I37" s="98">
        <v>0</v>
      </c>
      <c r="J37" s="96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175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1"/>
      <c r="D39" s="102" t="s">
        <v>38</v>
      </c>
      <c r="E39" s="56"/>
      <c r="F39" s="56"/>
      <c r="G39" s="103" t="s">
        <v>39</v>
      </c>
      <c r="H39" s="104" t="s">
        <v>40</v>
      </c>
      <c r="I39" s="56"/>
      <c r="J39" s="105">
        <f>SUM(J30:J37)</f>
        <v>20970.829999999998</v>
      </c>
      <c r="K39" s="10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175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I41" s="171"/>
      <c r="L41" s="17"/>
    </row>
    <row r="42" spans="1:31" s="1" customFormat="1" ht="14.4" customHeight="1">
      <c r="B42" s="17"/>
      <c r="I42" s="171"/>
      <c r="L42" s="17"/>
    </row>
    <row r="43" spans="1:31" s="1" customFormat="1" ht="14.4" customHeight="1">
      <c r="B43" s="17"/>
      <c r="I43" s="171"/>
      <c r="L43" s="17"/>
    </row>
    <row r="44" spans="1:31" s="1" customFormat="1" ht="14.4" customHeight="1">
      <c r="B44" s="17"/>
      <c r="I44" s="171"/>
      <c r="L44" s="17"/>
    </row>
    <row r="45" spans="1:31" s="1" customFormat="1" ht="14.4" customHeight="1">
      <c r="B45" s="17"/>
      <c r="I45" s="171"/>
      <c r="L45" s="17"/>
    </row>
    <row r="46" spans="1:31" s="1" customFormat="1" ht="14.4" customHeight="1">
      <c r="B46" s="17"/>
      <c r="I46" s="171"/>
      <c r="L46" s="17"/>
    </row>
    <row r="47" spans="1:31" s="1" customFormat="1" ht="14.4" customHeight="1">
      <c r="B47" s="17"/>
      <c r="I47" s="171"/>
      <c r="L47" s="17"/>
    </row>
    <row r="48" spans="1:31" s="1" customFormat="1" ht="14.4" customHeight="1">
      <c r="B48" s="17"/>
      <c r="I48" s="171"/>
      <c r="L48" s="17"/>
    </row>
    <row r="49" spans="1:31" s="1" customFormat="1" ht="14.4" customHeight="1">
      <c r="B49" s="17"/>
      <c r="I49" s="171"/>
      <c r="L49" s="17"/>
    </row>
    <row r="50" spans="1:31" s="2" customFormat="1" ht="14.4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43</v>
      </c>
      <c r="E61" s="29"/>
      <c r="F61" s="107" t="s">
        <v>44</v>
      </c>
      <c r="G61" s="42" t="s">
        <v>43</v>
      </c>
      <c r="H61" s="29"/>
      <c r="I61" s="172"/>
      <c r="J61" s="108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43</v>
      </c>
      <c r="E76" s="29"/>
      <c r="F76" s="107" t="s">
        <v>44</v>
      </c>
      <c r="G76" s="42" t="s">
        <v>43</v>
      </c>
      <c r="H76" s="29"/>
      <c r="I76" s="172"/>
      <c r="J76" s="108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91</v>
      </c>
      <c r="D82" s="26"/>
      <c r="E82" s="26"/>
      <c r="F82" s="26"/>
      <c r="G82" s="26"/>
      <c r="H82" s="26"/>
      <c r="I82" s="175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175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175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35" t="str">
        <f>E7</f>
        <v>Zadanie_Obnova MS Hruba Borsa</v>
      </c>
      <c r="F85" s="236"/>
      <c r="G85" s="236"/>
      <c r="H85" s="236"/>
      <c r="I85" s="175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175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7" t="str">
        <f>E9</f>
        <v>2 - Vykurovanie</v>
      </c>
      <c r="F87" s="234"/>
      <c r="G87" s="234"/>
      <c r="H87" s="234"/>
      <c r="I87" s="175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175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Obec Hrubá Borša</v>
      </c>
      <c r="G89" s="26"/>
      <c r="H89" s="26"/>
      <c r="I89" s="174" t="s">
        <v>19</v>
      </c>
      <c r="J89" s="51">
        <f>IF(J12="","",J12)</f>
        <v>44930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175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20</v>
      </c>
      <c r="D91" s="26"/>
      <c r="E91" s="26"/>
      <c r="F91" s="193" t="s">
        <v>1772</v>
      </c>
      <c r="G91" s="26"/>
      <c r="H91" s="26"/>
      <c r="I91" s="174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194" t="s">
        <v>1773</v>
      </c>
      <c r="G92" s="26"/>
      <c r="H92" s="26"/>
      <c r="I92" s="174" t="s">
        <v>26</v>
      </c>
      <c r="J92" s="195" t="s">
        <v>1774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175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9" t="s">
        <v>92</v>
      </c>
      <c r="D94" s="101"/>
      <c r="E94" s="101"/>
      <c r="F94" s="101"/>
      <c r="G94" s="101"/>
      <c r="H94" s="101"/>
      <c r="I94" s="101"/>
      <c r="J94" s="110" t="s">
        <v>93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175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1" t="s">
        <v>94</v>
      </c>
      <c r="D96" s="26"/>
      <c r="E96" s="26"/>
      <c r="F96" s="26"/>
      <c r="G96" s="26"/>
      <c r="H96" s="26"/>
      <c r="I96" s="175"/>
      <c r="J96" s="67">
        <f>J128</f>
        <v>17475.689999999999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95</v>
      </c>
    </row>
    <row r="97" spans="1:31" s="9" customFormat="1" ht="24.9" customHeight="1">
      <c r="B97" s="112"/>
      <c r="D97" s="113" t="s">
        <v>96</v>
      </c>
      <c r="E97" s="114"/>
      <c r="F97" s="114"/>
      <c r="G97" s="114"/>
      <c r="H97" s="114"/>
      <c r="I97" s="114"/>
      <c r="J97" s="115">
        <f>J129</f>
        <v>2043.0200000000002</v>
      </c>
      <c r="L97" s="112"/>
    </row>
    <row r="98" spans="1:31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J130</f>
        <v>1925.3400000000001</v>
      </c>
      <c r="L98" s="116"/>
    </row>
    <row r="99" spans="1:31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J139</f>
        <v>117.68</v>
      </c>
      <c r="L99" s="116"/>
    </row>
    <row r="100" spans="1:31" s="9" customFormat="1" ht="24.9" customHeight="1">
      <c r="B100" s="112"/>
      <c r="D100" s="113" t="s">
        <v>104</v>
      </c>
      <c r="E100" s="114"/>
      <c r="F100" s="114"/>
      <c r="G100" s="114"/>
      <c r="H100" s="114"/>
      <c r="I100" s="114"/>
      <c r="J100" s="115">
        <f>J141</f>
        <v>13763.49</v>
      </c>
      <c r="L100" s="112"/>
    </row>
    <row r="101" spans="1:31" s="10" customFormat="1" ht="19.95" customHeight="1">
      <c r="B101" s="116"/>
      <c r="D101" s="117" t="s">
        <v>108</v>
      </c>
      <c r="E101" s="118"/>
      <c r="F101" s="118"/>
      <c r="G101" s="118"/>
      <c r="H101" s="118"/>
      <c r="I101" s="118"/>
      <c r="J101" s="119">
        <f>J142</f>
        <v>3332.0899999999997</v>
      </c>
      <c r="L101" s="116"/>
    </row>
    <row r="102" spans="1:31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J159</f>
        <v>1209.6299999999999</v>
      </c>
      <c r="L102" s="116"/>
    </row>
    <row r="103" spans="1:31" s="10" customFormat="1" ht="19.95" customHeight="1">
      <c r="B103" s="116"/>
      <c r="D103" s="117" t="s">
        <v>780</v>
      </c>
      <c r="E103" s="118"/>
      <c r="F103" s="118"/>
      <c r="G103" s="118"/>
      <c r="H103" s="118"/>
      <c r="I103" s="118"/>
      <c r="J103" s="119">
        <f>J166</f>
        <v>3526.8100000000004</v>
      </c>
      <c r="L103" s="116"/>
    </row>
    <row r="104" spans="1:31" s="10" customFormat="1" ht="19.95" customHeight="1">
      <c r="B104" s="116"/>
      <c r="D104" s="117" t="s">
        <v>781</v>
      </c>
      <c r="E104" s="118"/>
      <c r="F104" s="118"/>
      <c r="G104" s="118"/>
      <c r="H104" s="118"/>
      <c r="I104" s="118"/>
      <c r="J104" s="119">
        <f>J175</f>
        <v>173.54</v>
      </c>
      <c r="L104" s="116"/>
    </row>
    <row r="105" spans="1:31" s="10" customFormat="1" ht="19.95" customHeight="1">
      <c r="B105" s="116"/>
      <c r="D105" s="117" t="s">
        <v>782</v>
      </c>
      <c r="E105" s="118"/>
      <c r="F105" s="118"/>
      <c r="G105" s="118"/>
      <c r="H105" s="118"/>
      <c r="I105" s="118"/>
      <c r="J105" s="119">
        <f>J179</f>
        <v>910.44</v>
      </c>
      <c r="L105" s="116"/>
    </row>
    <row r="106" spans="1:31" s="10" customFormat="1" ht="19.95" customHeight="1">
      <c r="B106" s="116"/>
      <c r="D106" s="117" t="s">
        <v>783</v>
      </c>
      <c r="E106" s="118"/>
      <c r="F106" s="118"/>
      <c r="G106" s="118"/>
      <c r="H106" s="118"/>
      <c r="I106" s="118"/>
      <c r="J106" s="119">
        <f>J197</f>
        <v>3895.47</v>
      </c>
      <c r="L106" s="116"/>
    </row>
    <row r="107" spans="1:31" s="10" customFormat="1" ht="19.95" customHeight="1">
      <c r="B107" s="116"/>
      <c r="D107" s="117" t="s">
        <v>116</v>
      </c>
      <c r="E107" s="118"/>
      <c r="F107" s="118"/>
      <c r="G107" s="118"/>
      <c r="H107" s="118"/>
      <c r="I107" s="118"/>
      <c r="J107" s="119">
        <f>J214</f>
        <v>715.51</v>
      </c>
      <c r="L107" s="116"/>
    </row>
    <row r="108" spans="1:31" s="9" customFormat="1" ht="24.9" customHeight="1">
      <c r="B108" s="112"/>
      <c r="D108" s="113" t="s">
        <v>784</v>
      </c>
      <c r="E108" s="114"/>
      <c r="F108" s="114"/>
      <c r="G108" s="114"/>
      <c r="H108" s="114"/>
      <c r="I108" s="114"/>
      <c r="J108" s="115">
        <f>J221</f>
        <v>1669.18</v>
      </c>
      <c r="L108" s="112"/>
    </row>
    <row r="109" spans="1:31" s="2" customFormat="1" ht="21.75" customHeight="1">
      <c r="A109" s="26"/>
      <c r="B109" s="27"/>
      <c r="C109" s="26"/>
      <c r="D109" s="26"/>
      <c r="E109" s="26"/>
      <c r="F109" s="26"/>
      <c r="G109" s="26"/>
      <c r="H109" s="26"/>
      <c r="I109" s="175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" customHeight="1">
      <c r="A110" s="26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4" spans="1:63" s="2" customFormat="1" ht="6.9" customHeight="1">
      <c r="A114" s="26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24.9" customHeight="1">
      <c r="A115" s="26"/>
      <c r="B115" s="27"/>
      <c r="C115" s="18" t="s">
        <v>126</v>
      </c>
      <c r="D115" s="26"/>
      <c r="E115" s="26"/>
      <c r="F115" s="26"/>
      <c r="G115" s="26"/>
      <c r="H115" s="26"/>
      <c r="I115" s="175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175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13</v>
      </c>
      <c r="D117" s="26"/>
      <c r="E117" s="26"/>
      <c r="F117" s="26"/>
      <c r="G117" s="26"/>
      <c r="H117" s="26"/>
      <c r="I117" s="175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35" t="str">
        <f>E7</f>
        <v>Zadanie_Obnova MS Hruba Borsa</v>
      </c>
      <c r="F118" s="236"/>
      <c r="G118" s="236"/>
      <c r="H118" s="236"/>
      <c r="I118" s="175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>
      <c r="A119" s="26"/>
      <c r="B119" s="27"/>
      <c r="C119" s="23" t="s">
        <v>89</v>
      </c>
      <c r="D119" s="26"/>
      <c r="E119" s="26"/>
      <c r="F119" s="26"/>
      <c r="G119" s="26"/>
      <c r="H119" s="26"/>
      <c r="I119" s="175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>
      <c r="A120" s="26"/>
      <c r="B120" s="27"/>
      <c r="C120" s="26"/>
      <c r="D120" s="26"/>
      <c r="E120" s="197" t="str">
        <f>E9</f>
        <v>2 - Vykurovanie</v>
      </c>
      <c r="F120" s="234"/>
      <c r="G120" s="234"/>
      <c r="H120" s="234"/>
      <c r="I120" s="175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" customHeight="1">
      <c r="A121" s="26"/>
      <c r="B121" s="27"/>
      <c r="C121" s="26"/>
      <c r="D121" s="26"/>
      <c r="E121" s="26"/>
      <c r="F121" s="26"/>
      <c r="G121" s="26"/>
      <c r="H121" s="26"/>
      <c r="I121" s="175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>
      <c r="A122" s="26"/>
      <c r="B122" s="27"/>
      <c r="C122" s="23" t="s">
        <v>17</v>
      </c>
      <c r="D122" s="26"/>
      <c r="E122" s="26"/>
      <c r="F122" s="21" t="str">
        <f>F12</f>
        <v>Obec Hrubá Borša</v>
      </c>
      <c r="G122" s="26"/>
      <c r="H122" s="26"/>
      <c r="I122" s="174" t="s">
        <v>19</v>
      </c>
      <c r="J122" s="51">
        <f>IF(J12="","",J12)</f>
        <v>44930</v>
      </c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" customHeight="1">
      <c r="A123" s="26"/>
      <c r="B123" s="27"/>
      <c r="C123" s="26"/>
      <c r="D123" s="26"/>
      <c r="E123" s="26"/>
      <c r="F123" s="26"/>
      <c r="G123" s="26"/>
      <c r="H123" s="26"/>
      <c r="I123" s="175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15" customHeight="1">
      <c r="A124" s="26"/>
      <c r="B124" s="27"/>
      <c r="C124" s="23" t="s">
        <v>20</v>
      </c>
      <c r="D124" s="26"/>
      <c r="E124" s="26"/>
      <c r="F124" s="193" t="s">
        <v>1772</v>
      </c>
      <c r="G124" s="26"/>
      <c r="H124" s="26"/>
      <c r="I124" s="174" t="s">
        <v>24</v>
      </c>
      <c r="J124" s="24" t="str">
        <f>E21</f>
        <v xml:space="preserve"> </v>
      </c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15" customHeight="1">
      <c r="A125" s="26"/>
      <c r="B125" s="27"/>
      <c r="C125" s="23" t="s">
        <v>23</v>
      </c>
      <c r="D125" s="26"/>
      <c r="E125" s="26"/>
      <c r="F125" s="194" t="s">
        <v>1773</v>
      </c>
      <c r="G125" s="26"/>
      <c r="H125" s="26"/>
      <c r="I125" s="174" t="s">
        <v>26</v>
      </c>
      <c r="J125" s="195" t="s">
        <v>1774</v>
      </c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>
      <c r="A126" s="26"/>
      <c r="B126" s="27"/>
      <c r="C126" s="26"/>
      <c r="D126" s="26"/>
      <c r="E126" s="26"/>
      <c r="F126" s="26"/>
      <c r="G126" s="26"/>
      <c r="H126" s="26"/>
      <c r="I126" s="175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>
      <c r="A127" s="120"/>
      <c r="B127" s="121"/>
      <c r="C127" s="122" t="s">
        <v>127</v>
      </c>
      <c r="D127" s="123" t="s">
        <v>53</v>
      </c>
      <c r="E127" s="123" t="s">
        <v>49</v>
      </c>
      <c r="F127" s="123" t="s">
        <v>50</v>
      </c>
      <c r="G127" s="123" t="s">
        <v>128</v>
      </c>
      <c r="H127" s="123" t="s">
        <v>129</v>
      </c>
      <c r="I127" s="123" t="s">
        <v>130</v>
      </c>
      <c r="J127" s="124" t="s">
        <v>93</v>
      </c>
      <c r="K127" s="125" t="s">
        <v>131</v>
      </c>
      <c r="L127" s="126"/>
      <c r="M127" s="58" t="s">
        <v>1</v>
      </c>
      <c r="N127" s="59" t="s">
        <v>32</v>
      </c>
      <c r="O127" s="59" t="s">
        <v>132</v>
      </c>
      <c r="P127" s="59" t="s">
        <v>133</v>
      </c>
      <c r="Q127" s="59" t="s">
        <v>134</v>
      </c>
      <c r="R127" s="59" t="s">
        <v>135</v>
      </c>
      <c r="S127" s="59" t="s">
        <v>136</v>
      </c>
      <c r="T127" s="60" t="s">
        <v>137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95" customHeight="1">
      <c r="A128" s="26"/>
      <c r="B128" s="27"/>
      <c r="C128" s="65" t="s">
        <v>94</v>
      </c>
      <c r="D128" s="26"/>
      <c r="E128" s="26"/>
      <c r="F128" s="26"/>
      <c r="G128" s="26"/>
      <c r="H128" s="26"/>
      <c r="I128" s="175"/>
      <c r="J128" s="127">
        <f>BK128</f>
        <v>17475.689999999999</v>
      </c>
      <c r="K128" s="26"/>
      <c r="L128" s="27"/>
      <c r="M128" s="61"/>
      <c r="N128" s="52"/>
      <c r="O128" s="62"/>
      <c r="P128" s="128">
        <f>P129+P141+P221</f>
        <v>0</v>
      </c>
      <c r="Q128" s="62"/>
      <c r="R128" s="128">
        <f>R129+R141+R221</f>
        <v>0</v>
      </c>
      <c r="S128" s="62"/>
      <c r="T128" s="129">
        <f>T129+T141+T221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67</v>
      </c>
      <c r="AU128" s="14" t="s">
        <v>95</v>
      </c>
      <c r="BK128" s="130">
        <f>BK129+BK141+BK221</f>
        <v>17475.689999999999</v>
      </c>
    </row>
    <row r="129" spans="1:65" s="12" customFormat="1" ht="25.95" customHeight="1">
      <c r="B129" s="131"/>
      <c r="D129" s="132" t="s">
        <v>67</v>
      </c>
      <c r="E129" s="133" t="s">
        <v>138</v>
      </c>
      <c r="F129" s="133" t="s">
        <v>139</v>
      </c>
      <c r="J129" s="134">
        <f>BK129</f>
        <v>2043.0200000000002</v>
      </c>
      <c r="L129" s="131"/>
      <c r="M129" s="135"/>
      <c r="N129" s="136"/>
      <c r="O129" s="136"/>
      <c r="P129" s="137">
        <f>P130+P139</f>
        <v>0</v>
      </c>
      <c r="Q129" s="136"/>
      <c r="R129" s="137">
        <f>R130+R139</f>
        <v>0</v>
      </c>
      <c r="S129" s="136"/>
      <c r="T129" s="138">
        <f>T130+T139</f>
        <v>0</v>
      </c>
      <c r="AR129" s="132" t="s">
        <v>72</v>
      </c>
      <c r="AT129" s="139" t="s">
        <v>67</v>
      </c>
      <c r="AU129" s="139" t="s">
        <v>68</v>
      </c>
      <c r="AY129" s="132" t="s">
        <v>140</v>
      </c>
      <c r="BK129" s="140">
        <f>BK130+BK139</f>
        <v>2043.0200000000002</v>
      </c>
    </row>
    <row r="130" spans="1:65" s="12" customFormat="1" ht="22.95" customHeight="1">
      <c r="B130" s="131"/>
      <c r="D130" s="132" t="s">
        <v>67</v>
      </c>
      <c r="E130" s="141" t="s">
        <v>170</v>
      </c>
      <c r="F130" s="141" t="s">
        <v>280</v>
      </c>
      <c r="J130" s="142">
        <f>BK130</f>
        <v>1925.3400000000001</v>
      </c>
      <c r="L130" s="131"/>
      <c r="M130" s="135"/>
      <c r="N130" s="136"/>
      <c r="O130" s="136"/>
      <c r="P130" s="137">
        <f>SUM(P131:P138)</f>
        <v>0</v>
      </c>
      <c r="Q130" s="136"/>
      <c r="R130" s="137">
        <f>SUM(R131:R138)</f>
        <v>0</v>
      </c>
      <c r="S130" s="136"/>
      <c r="T130" s="138">
        <f>SUM(T131:T138)</f>
        <v>0</v>
      </c>
      <c r="AR130" s="132" t="s">
        <v>72</v>
      </c>
      <c r="AT130" s="139" t="s">
        <v>67</v>
      </c>
      <c r="AU130" s="139" t="s">
        <v>72</v>
      </c>
      <c r="AY130" s="132" t="s">
        <v>140</v>
      </c>
      <c r="BK130" s="140">
        <f>SUM(BK131:BK138)</f>
        <v>1925.3400000000001</v>
      </c>
    </row>
    <row r="131" spans="1:65" s="2" customFormat="1" ht="24.15" customHeight="1">
      <c r="A131" s="26"/>
      <c r="B131" s="143"/>
      <c r="C131" s="144" t="s">
        <v>72</v>
      </c>
      <c r="D131" s="144" t="s">
        <v>142</v>
      </c>
      <c r="E131" s="145" t="s">
        <v>785</v>
      </c>
      <c r="F131" s="146" t="s">
        <v>786</v>
      </c>
      <c r="G131" s="147" t="s">
        <v>145</v>
      </c>
      <c r="H131" s="148">
        <v>1000</v>
      </c>
      <c r="I131" s="149">
        <v>0.23</v>
      </c>
      <c r="J131" s="149">
        <f t="shared" ref="J131:J138" si="0">ROUND(I131*H131,2)</f>
        <v>230</v>
      </c>
      <c r="K131" s="150"/>
      <c r="L131" s="27"/>
      <c r="M131" s="151" t="s">
        <v>1</v>
      </c>
      <c r="N131" s="152" t="s">
        <v>34</v>
      </c>
      <c r="O131" s="153">
        <v>0</v>
      </c>
      <c r="P131" s="153">
        <f t="shared" ref="P131:P138" si="1">O131*H131</f>
        <v>0</v>
      </c>
      <c r="Q131" s="153">
        <v>0</v>
      </c>
      <c r="R131" s="153">
        <f t="shared" ref="R131:R138" si="2">Q131*H131</f>
        <v>0</v>
      </c>
      <c r="S131" s="153">
        <v>0</v>
      </c>
      <c r="T131" s="154">
        <f t="shared" ref="T131:T138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82</v>
      </c>
      <c r="AT131" s="155" t="s">
        <v>142</v>
      </c>
      <c r="AU131" s="155" t="s">
        <v>76</v>
      </c>
      <c r="AY131" s="14" t="s">
        <v>140</v>
      </c>
      <c r="BE131" s="156">
        <f t="shared" ref="BE131:BE138" si="4">IF(N131="základná",J131,0)</f>
        <v>0</v>
      </c>
      <c r="BF131" s="156">
        <f t="shared" ref="BF131:BF138" si="5">IF(N131="znížená",J131,0)</f>
        <v>230</v>
      </c>
      <c r="BG131" s="156">
        <f t="shared" ref="BG131:BG138" si="6">IF(N131="zákl. prenesená",J131,0)</f>
        <v>0</v>
      </c>
      <c r="BH131" s="156">
        <f t="shared" ref="BH131:BH138" si="7">IF(N131="zníž. prenesená",J131,0)</f>
        <v>0</v>
      </c>
      <c r="BI131" s="156">
        <f t="shared" ref="BI131:BI138" si="8">IF(N131="nulová",J131,0)</f>
        <v>0</v>
      </c>
      <c r="BJ131" s="14" t="s">
        <v>76</v>
      </c>
      <c r="BK131" s="156">
        <f t="shared" ref="BK131:BK138" si="9">ROUND(I131*H131,2)</f>
        <v>230</v>
      </c>
      <c r="BL131" s="14" t="s">
        <v>82</v>
      </c>
      <c r="BM131" s="155" t="s">
        <v>76</v>
      </c>
    </row>
    <row r="132" spans="1:65" s="2" customFormat="1" ht="24.15" customHeight="1">
      <c r="A132" s="26"/>
      <c r="B132" s="143"/>
      <c r="C132" s="144" t="s">
        <v>76</v>
      </c>
      <c r="D132" s="144" t="s">
        <v>142</v>
      </c>
      <c r="E132" s="145" t="s">
        <v>787</v>
      </c>
      <c r="F132" s="146" t="s">
        <v>788</v>
      </c>
      <c r="G132" s="147" t="s">
        <v>789</v>
      </c>
      <c r="H132" s="148">
        <v>14</v>
      </c>
      <c r="I132" s="149">
        <v>0.69</v>
      </c>
      <c r="J132" s="149">
        <f t="shared" si="0"/>
        <v>9.66</v>
      </c>
      <c r="K132" s="150"/>
      <c r="L132" s="27"/>
      <c r="M132" s="151" t="s">
        <v>1</v>
      </c>
      <c r="N132" s="152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82</v>
      </c>
      <c r="AT132" s="155" t="s">
        <v>142</v>
      </c>
      <c r="AU132" s="155" t="s">
        <v>76</v>
      </c>
      <c r="AY132" s="14" t="s">
        <v>140</v>
      </c>
      <c r="BE132" s="156">
        <f t="shared" si="4"/>
        <v>0</v>
      </c>
      <c r="BF132" s="156">
        <f t="shared" si="5"/>
        <v>9.66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76</v>
      </c>
      <c r="BK132" s="156">
        <f t="shared" si="9"/>
        <v>9.66</v>
      </c>
      <c r="BL132" s="14" t="s">
        <v>82</v>
      </c>
      <c r="BM132" s="155" t="s">
        <v>82</v>
      </c>
    </row>
    <row r="133" spans="1:65" s="2" customFormat="1" ht="24.15" customHeight="1">
      <c r="A133" s="26"/>
      <c r="B133" s="143"/>
      <c r="C133" s="144" t="s">
        <v>79</v>
      </c>
      <c r="D133" s="144" t="s">
        <v>142</v>
      </c>
      <c r="E133" s="145" t="s">
        <v>790</v>
      </c>
      <c r="F133" s="146" t="s">
        <v>791</v>
      </c>
      <c r="G133" s="147" t="s">
        <v>148</v>
      </c>
      <c r="H133" s="148">
        <v>6</v>
      </c>
      <c r="I133" s="149">
        <v>167.1</v>
      </c>
      <c r="J133" s="149">
        <f t="shared" si="0"/>
        <v>1002.6</v>
      </c>
      <c r="K133" s="150"/>
      <c r="L133" s="27"/>
      <c r="M133" s="151" t="s">
        <v>1</v>
      </c>
      <c r="N133" s="152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82</v>
      </c>
      <c r="AT133" s="155" t="s">
        <v>142</v>
      </c>
      <c r="AU133" s="155" t="s">
        <v>76</v>
      </c>
      <c r="AY133" s="14" t="s">
        <v>140</v>
      </c>
      <c r="BE133" s="156">
        <f t="shared" si="4"/>
        <v>0</v>
      </c>
      <c r="BF133" s="156">
        <f t="shared" si="5"/>
        <v>1002.6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76</v>
      </c>
      <c r="BK133" s="156">
        <f t="shared" si="9"/>
        <v>1002.6</v>
      </c>
      <c r="BL133" s="14" t="s">
        <v>82</v>
      </c>
      <c r="BM133" s="155" t="s">
        <v>151</v>
      </c>
    </row>
    <row r="134" spans="1:65" s="2" customFormat="1" ht="24.15" customHeight="1">
      <c r="A134" s="26"/>
      <c r="B134" s="143"/>
      <c r="C134" s="144" t="s">
        <v>82</v>
      </c>
      <c r="D134" s="144" t="s">
        <v>142</v>
      </c>
      <c r="E134" s="145" t="s">
        <v>792</v>
      </c>
      <c r="F134" s="146" t="s">
        <v>793</v>
      </c>
      <c r="G134" s="147" t="s">
        <v>264</v>
      </c>
      <c r="H134" s="148">
        <v>50</v>
      </c>
      <c r="I134" s="149">
        <v>9.6999999999999993</v>
      </c>
      <c r="J134" s="149">
        <f t="shared" si="0"/>
        <v>485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82</v>
      </c>
      <c r="AT134" s="155" t="s">
        <v>142</v>
      </c>
      <c r="AU134" s="155" t="s">
        <v>76</v>
      </c>
      <c r="AY134" s="14" t="s">
        <v>140</v>
      </c>
      <c r="BE134" s="156">
        <f t="shared" si="4"/>
        <v>0</v>
      </c>
      <c r="BF134" s="156">
        <f t="shared" si="5"/>
        <v>485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76</v>
      </c>
      <c r="BK134" s="156">
        <f t="shared" si="9"/>
        <v>485</v>
      </c>
      <c r="BL134" s="14" t="s">
        <v>82</v>
      </c>
      <c r="BM134" s="155" t="s">
        <v>154</v>
      </c>
    </row>
    <row r="135" spans="1:65" s="2" customFormat="1" ht="21.75" customHeight="1">
      <c r="A135" s="26"/>
      <c r="B135" s="143"/>
      <c r="C135" s="144" t="s">
        <v>85</v>
      </c>
      <c r="D135" s="144" t="s">
        <v>142</v>
      </c>
      <c r="E135" s="145" t="s">
        <v>380</v>
      </c>
      <c r="F135" s="146" t="s">
        <v>381</v>
      </c>
      <c r="G135" s="147" t="s">
        <v>158</v>
      </c>
      <c r="H135" s="148">
        <v>2</v>
      </c>
      <c r="I135" s="149">
        <v>17.63</v>
      </c>
      <c r="J135" s="149">
        <f t="shared" si="0"/>
        <v>35.26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82</v>
      </c>
      <c r="AT135" s="155" t="s">
        <v>142</v>
      </c>
      <c r="AU135" s="155" t="s">
        <v>76</v>
      </c>
      <c r="AY135" s="14" t="s">
        <v>140</v>
      </c>
      <c r="BE135" s="156">
        <f t="shared" si="4"/>
        <v>0</v>
      </c>
      <c r="BF135" s="156">
        <f t="shared" si="5"/>
        <v>35.26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76</v>
      </c>
      <c r="BK135" s="156">
        <f t="shared" si="9"/>
        <v>35.26</v>
      </c>
      <c r="BL135" s="14" t="s">
        <v>82</v>
      </c>
      <c r="BM135" s="155" t="s">
        <v>159</v>
      </c>
    </row>
    <row r="136" spans="1:65" s="2" customFormat="1" ht="24.15" customHeight="1">
      <c r="A136" s="26"/>
      <c r="B136" s="143"/>
      <c r="C136" s="144" t="s">
        <v>151</v>
      </c>
      <c r="D136" s="144" t="s">
        <v>142</v>
      </c>
      <c r="E136" s="145" t="s">
        <v>383</v>
      </c>
      <c r="F136" s="146" t="s">
        <v>384</v>
      </c>
      <c r="G136" s="147" t="s">
        <v>158</v>
      </c>
      <c r="H136" s="148">
        <v>2</v>
      </c>
      <c r="I136" s="149">
        <v>0.57999999999999996</v>
      </c>
      <c r="J136" s="149">
        <f t="shared" si="0"/>
        <v>1.1599999999999999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82</v>
      </c>
      <c r="AT136" s="155" t="s">
        <v>142</v>
      </c>
      <c r="AU136" s="155" t="s">
        <v>76</v>
      </c>
      <c r="AY136" s="14" t="s">
        <v>140</v>
      </c>
      <c r="BE136" s="156">
        <f t="shared" si="4"/>
        <v>0</v>
      </c>
      <c r="BF136" s="156">
        <f t="shared" si="5"/>
        <v>1.1599999999999999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76</v>
      </c>
      <c r="BK136" s="156">
        <f t="shared" si="9"/>
        <v>1.1599999999999999</v>
      </c>
      <c r="BL136" s="14" t="s">
        <v>82</v>
      </c>
      <c r="BM136" s="155" t="s">
        <v>162</v>
      </c>
    </row>
    <row r="137" spans="1:65" s="2" customFormat="1" ht="24.15" customHeight="1">
      <c r="A137" s="26"/>
      <c r="B137" s="143"/>
      <c r="C137" s="144" t="s">
        <v>163</v>
      </c>
      <c r="D137" s="144" t="s">
        <v>142</v>
      </c>
      <c r="E137" s="145" t="s">
        <v>387</v>
      </c>
      <c r="F137" s="146" t="s">
        <v>388</v>
      </c>
      <c r="G137" s="147" t="s">
        <v>158</v>
      </c>
      <c r="H137" s="148">
        <v>2</v>
      </c>
      <c r="I137" s="149">
        <v>13.08</v>
      </c>
      <c r="J137" s="149">
        <f t="shared" si="0"/>
        <v>26.16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82</v>
      </c>
      <c r="AT137" s="155" t="s">
        <v>142</v>
      </c>
      <c r="AU137" s="155" t="s">
        <v>76</v>
      </c>
      <c r="AY137" s="14" t="s">
        <v>140</v>
      </c>
      <c r="BE137" s="156">
        <f t="shared" si="4"/>
        <v>0</v>
      </c>
      <c r="BF137" s="156">
        <f t="shared" si="5"/>
        <v>26.16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76</v>
      </c>
      <c r="BK137" s="156">
        <f t="shared" si="9"/>
        <v>26.16</v>
      </c>
      <c r="BL137" s="14" t="s">
        <v>82</v>
      </c>
      <c r="BM137" s="155" t="s">
        <v>166</v>
      </c>
    </row>
    <row r="138" spans="1:65" s="2" customFormat="1" ht="24.15" customHeight="1">
      <c r="A138" s="26"/>
      <c r="B138" s="143"/>
      <c r="C138" s="144" t="s">
        <v>154</v>
      </c>
      <c r="D138" s="144" t="s">
        <v>142</v>
      </c>
      <c r="E138" s="145" t="s">
        <v>394</v>
      </c>
      <c r="F138" s="146" t="s">
        <v>395</v>
      </c>
      <c r="G138" s="147" t="s">
        <v>158</v>
      </c>
      <c r="H138" s="148">
        <v>2</v>
      </c>
      <c r="I138" s="149">
        <v>67.75</v>
      </c>
      <c r="J138" s="149">
        <f t="shared" si="0"/>
        <v>135.5</v>
      </c>
      <c r="K138" s="150"/>
      <c r="L138" s="27"/>
      <c r="M138" s="151" t="s">
        <v>1</v>
      </c>
      <c r="N138" s="152" t="s">
        <v>34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82</v>
      </c>
      <c r="AT138" s="155" t="s">
        <v>142</v>
      </c>
      <c r="AU138" s="155" t="s">
        <v>76</v>
      </c>
      <c r="AY138" s="14" t="s">
        <v>140</v>
      </c>
      <c r="BE138" s="156">
        <f t="shared" si="4"/>
        <v>0</v>
      </c>
      <c r="BF138" s="156">
        <f t="shared" si="5"/>
        <v>135.5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76</v>
      </c>
      <c r="BK138" s="156">
        <f t="shared" si="9"/>
        <v>135.5</v>
      </c>
      <c r="BL138" s="14" t="s">
        <v>82</v>
      </c>
      <c r="BM138" s="155" t="s">
        <v>169</v>
      </c>
    </row>
    <row r="139" spans="1:65" s="12" customFormat="1" ht="22.95" customHeight="1">
      <c r="B139" s="131"/>
      <c r="D139" s="132" t="s">
        <v>67</v>
      </c>
      <c r="E139" s="141" t="s">
        <v>397</v>
      </c>
      <c r="F139" s="141" t="s">
        <v>398</v>
      </c>
      <c r="J139" s="142">
        <f>BK139</f>
        <v>117.68</v>
      </c>
      <c r="L139" s="131"/>
      <c r="M139" s="135"/>
      <c r="N139" s="136"/>
      <c r="O139" s="136"/>
      <c r="P139" s="137">
        <f>P140</f>
        <v>0</v>
      </c>
      <c r="Q139" s="136"/>
      <c r="R139" s="137">
        <f>R140</f>
        <v>0</v>
      </c>
      <c r="S139" s="136"/>
      <c r="T139" s="138">
        <f>T140</f>
        <v>0</v>
      </c>
      <c r="AR139" s="132" t="s">
        <v>72</v>
      </c>
      <c r="AT139" s="139" t="s">
        <v>67</v>
      </c>
      <c r="AU139" s="139" t="s">
        <v>72</v>
      </c>
      <c r="AY139" s="132" t="s">
        <v>140</v>
      </c>
      <c r="BK139" s="140">
        <f>BK140</f>
        <v>117.68</v>
      </c>
    </row>
    <row r="140" spans="1:65" s="2" customFormat="1" ht="24.15" customHeight="1">
      <c r="A140" s="26"/>
      <c r="B140" s="143"/>
      <c r="C140" s="144" t="s">
        <v>170</v>
      </c>
      <c r="D140" s="144" t="s">
        <v>142</v>
      </c>
      <c r="E140" s="145" t="s">
        <v>399</v>
      </c>
      <c r="F140" s="146" t="s">
        <v>400</v>
      </c>
      <c r="G140" s="147" t="s">
        <v>158</v>
      </c>
      <c r="H140" s="148">
        <v>2.61</v>
      </c>
      <c r="I140" s="149">
        <v>45.09</v>
      </c>
      <c r="J140" s="149">
        <f>ROUND(I140*H140,2)</f>
        <v>117.68</v>
      </c>
      <c r="K140" s="150"/>
      <c r="L140" s="27"/>
      <c r="M140" s="151" t="s">
        <v>1</v>
      </c>
      <c r="N140" s="152" t="s">
        <v>34</v>
      </c>
      <c r="O140" s="153">
        <v>0</v>
      </c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82</v>
      </c>
      <c r="AT140" s="155" t="s">
        <v>142</v>
      </c>
      <c r="AU140" s="155" t="s">
        <v>76</v>
      </c>
      <c r="AY140" s="14" t="s">
        <v>140</v>
      </c>
      <c r="BE140" s="156">
        <f>IF(N140="základná",J140,0)</f>
        <v>0</v>
      </c>
      <c r="BF140" s="156">
        <f>IF(N140="znížená",J140,0)</f>
        <v>117.68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4" t="s">
        <v>76</v>
      </c>
      <c r="BK140" s="156">
        <f>ROUND(I140*H140,2)</f>
        <v>117.68</v>
      </c>
      <c r="BL140" s="14" t="s">
        <v>82</v>
      </c>
      <c r="BM140" s="155" t="s">
        <v>173</v>
      </c>
    </row>
    <row r="141" spans="1:65" s="12" customFormat="1" ht="25.95" customHeight="1">
      <c r="B141" s="131"/>
      <c r="D141" s="132" t="s">
        <v>67</v>
      </c>
      <c r="E141" s="133" t="s">
        <v>402</v>
      </c>
      <c r="F141" s="133" t="s">
        <v>403</v>
      </c>
      <c r="J141" s="134">
        <f>BK141</f>
        <v>13763.49</v>
      </c>
      <c r="L141" s="131"/>
      <c r="M141" s="135"/>
      <c r="N141" s="136"/>
      <c r="O141" s="136"/>
      <c r="P141" s="137">
        <f>P142+P159+P166+P175+P179+P197+P214</f>
        <v>0</v>
      </c>
      <c r="Q141" s="136"/>
      <c r="R141" s="137">
        <f>R142+R159+R166+R175+R179+R197+R214</f>
        <v>0</v>
      </c>
      <c r="S141" s="136"/>
      <c r="T141" s="138">
        <f>T142+T159+T166+T175+T179+T197+T214</f>
        <v>0</v>
      </c>
      <c r="AR141" s="132" t="s">
        <v>76</v>
      </c>
      <c r="AT141" s="139" t="s">
        <v>67</v>
      </c>
      <c r="AU141" s="139" t="s">
        <v>68</v>
      </c>
      <c r="AY141" s="132" t="s">
        <v>140</v>
      </c>
      <c r="BK141" s="140">
        <f>BK142+BK159+BK166+BK175+BK179+BK197+BK214</f>
        <v>13763.49</v>
      </c>
    </row>
    <row r="142" spans="1:65" s="12" customFormat="1" ht="22.95" customHeight="1">
      <c r="B142" s="131"/>
      <c r="D142" s="132" t="s">
        <v>67</v>
      </c>
      <c r="E142" s="141" t="s">
        <v>474</v>
      </c>
      <c r="F142" s="141" t="s">
        <v>475</v>
      </c>
      <c r="J142" s="142">
        <f>BK142</f>
        <v>3332.0899999999997</v>
      </c>
      <c r="L142" s="131"/>
      <c r="M142" s="135"/>
      <c r="N142" s="136"/>
      <c r="O142" s="136"/>
      <c r="P142" s="137">
        <f>SUM(P143:P158)</f>
        <v>0</v>
      </c>
      <c r="Q142" s="136"/>
      <c r="R142" s="137">
        <f>SUM(R143:R158)</f>
        <v>0</v>
      </c>
      <c r="S142" s="136"/>
      <c r="T142" s="138">
        <f>SUM(T143:T158)</f>
        <v>0</v>
      </c>
      <c r="AR142" s="132" t="s">
        <v>76</v>
      </c>
      <c r="AT142" s="139" t="s">
        <v>67</v>
      </c>
      <c r="AU142" s="139" t="s">
        <v>72</v>
      </c>
      <c r="AY142" s="132" t="s">
        <v>140</v>
      </c>
      <c r="BK142" s="140">
        <f>SUM(BK143:BK158)</f>
        <v>3332.0899999999997</v>
      </c>
    </row>
    <row r="143" spans="1:65" s="2" customFormat="1" ht="24.15" customHeight="1">
      <c r="A143" s="26"/>
      <c r="B143" s="143"/>
      <c r="C143" s="144" t="s">
        <v>159</v>
      </c>
      <c r="D143" s="144" t="s">
        <v>142</v>
      </c>
      <c r="E143" s="145" t="s">
        <v>794</v>
      </c>
      <c r="F143" s="146" t="s">
        <v>795</v>
      </c>
      <c r="G143" s="147" t="s">
        <v>264</v>
      </c>
      <c r="H143" s="148">
        <v>197</v>
      </c>
      <c r="I143" s="149">
        <v>2.81</v>
      </c>
      <c r="J143" s="149">
        <f t="shared" ref="J143:J158" si="10">ROUND(I143*H143,2)</f>
        <v>553.57000000000005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ref="P143:P158" si="11">O143*H143</f>
        <v>0</v>
      </c>
      <c r="Q143" s="153">
        <v>0</v>
      </c>
      <c r="R143" s="153">
        <f t="shared" ref="R143:R158" si="12">Q143*H143</f>
        <v>0</v>
      </c>
      <c r="S143" s="153">
        <v>0</v>
      </c>
      <c r="T143" s="154">
        <f t="shared" ref="T143:T158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169</v>
      </c>
      <c r="AT143" s="155" t="s">
        <v>142</v>
      </c>
      <c r="AU143" s="155" t="s">
        <v>76</v>
      </c>
      <c r="AY143" s="14" t="s">
        <v>140</v>
      </c>
      <c r="BE143" s="156">
        <f t="shared" ref="BE143:BE158" si="14">IF(N143="základná",J143,0)</f>
        <v>0</v>
      </c>
      <c r="BF143" s="156">
        <f t="shared" ref="BF143:BF158" si="15">IF(N143="znížená",J143,0)</f>
        <v>553.57000000000005</v>
      </c>
      <c r="BG143" s="156">
        <f t="shared" ref="BG143:BG158" si="16">IF(N143="zákl. prenesená",J143,0)</f>
        <v>0</v>
      </c>
      <c r="BH143" s="156">
        <f t="shared" ref="BH143:BH158" si="17">IF(N143="zníž. prenesená",J143,0)</f>
        <v>0</v>
      </c>
      <c r="BI143" s="156">
        <f t="shared" ref="BI143:BI158" si="18">IF(N143="nulová",J143,0)</f>
        <v>0</v>
      </c>
      <c r="BJ143" s="14" t="s">
        <v>76</v>
      </c>
      <c r="BK143" s="156">
        <f t="shared" ref="BK143:BK158" si="19">ROUND(I143*H143,2)</f>
        <v>553.57000000000005</v>
      </c>
      <c r="BL143" s="14" t="s">
        <v>169</v>
      </c>
      <c r="BM143" s="155" t="s">
        <v>7</v>
      </c>
    </row>
    <row r="144" spans="1:65" s="2" customFormat="1" ht="24.15" customHeight="1">
      <c r="A144" s="26"/>
      <c r="B144" s="143"/>
      <c r="C144" s="144" t="s">
        <v>176</v>
      </c>
      <c r="D144" s="144" t="s">
        <v>142</v>
      </c>
      <c r="E144" s="145" t="s">
        <v>796</v>
      </c>
      <c r="F144" s="146" t="s">
        <v>797</v>
      </c>
      <c r="G144" s="147" t="s">
        <v>264</v>
      </c>
      <c r="H144" s="148">
        <v>110</v>
      </c>
      <c r="I144" s="149">
        <v>6.01</v>
      </c>
      <c r="J144" s="149">
        <f t="shared" si="10"/>
        <v>661.1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169</v>
      </c>
      <c r="AT144" s="155" t="s">
        <v>142</v>
      </c>
      <c r="AU144" s="155" t="s">
        <v>76</v>
      </c>
      <c r="AY144" s="14" t="s">
        <v>140</v>
      </c>
      <c r="BE144" s="156">
        <f t="shared" si="14"/>
        <v>0</v>
      </c>
      <c r="BF144" s="156">
        <f t="shared" si="15"/>
        <v>661.1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4" t="s">
        <v>76</v>
      </c>
      <c r="BK144" s="156">
        <f t="shared" si="19"/>
        <v>661.1</v>
      </c>
      <c r="BL144" s="14" t="s">
        <v>169</v>
      </c>
      <c r="BM144" s="155" t="s">
        <v>179</v>
      </c>
    </row>
    <row r="145" spans="1:65" s="2" customFormat="1" ht="24.15" customHeight="1">
      <c r="A145" s="26"/>
      <c r="B145" s="143"/>
      <c r="C145" s="157" t="s">
        <v>162</v>
      </c>
      <c r="D145" s="157" t="s">
        <v>155</v>
      </c>
      <c r="E145" s="158" t="s">
        <v>798</v>
      </c>
      <c r="F145" s="159" t="s">
        <v>799</v>
      </c>
      <c r="G145" s="160" t="s">
        <v>264</v>
      </c>
      <c r="H145" s="161">
        <v>110</v>
      </c>
      <c r="I145" s="162">
        <v>2.5</v>
      </c>
      <c r="J145" s="162">
        <f t="shared" si="10"/>
        <v>275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199</v>
      </c>
      <c r="AT145" s="155" t="s">
        <v>155</v>
      </c>
      <c r="AU145" s="155" t="s">
        <v>76</v>
      </c>
      <c r="AY145" s="14" t="s">
        <v>140</v>
      </c>
      <c r="BE145" s="156">
        <f t="shared" si="14"/>
        <v>0</v>
      </c>
      <c r="BF145" s="156">
        <f t="shared" si="15"/>
        <v>275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4" t="s">
        <v>76</v>
      </c>
      <c r="BK145" s="156">
        <f t="shared" si="19"/>
        <v>275</v>
      </c>
      <c r="BL145" s="14" t="s">
        <v>169</v>
      </c>
      <c r="BM145" s="155" t="s">
        <v>183</v>
      </c>
    </row>
    <row r="146" spans="1:65" s="2" customFormat="1" ht="16.5" customHeight="1">
      <c r="A146" s="26"/>
      <c r="B146" s="143"/>
      <c r="C146" s="157" t="s">
        <v>184</v>
      </c>
      <c r="D146" s="157" t="s">
        <v>155</v>
      </c>
      <c r="E146" s="158" t="s">
        <v>800</v>
      </c>
      <c r="F146" s="159" t="s">
        <v>801</v>
      </c>
      <c r="G146" s="160" t="s">
        <v>187</v>
      </c>
      <c r="H146" s="161">
        <v>55</v>
      </c>
      <c r="I146" s="162">
        <v>4.1900000000000004</v>
      </c>
      <c r="J146" s="162">
        <f t="shared" si="10"/>
        <v>230.45</v>
      </c>
      <c r="K146" s="163"/>
      <c r="L146" s="164"/>
      <c r="M146" s="165" t="s">
        <v>1</v>
      </c>
      <c r="N146" s="166" t="s">
        <v>34</v>
      </c>
      <c r="O146" s="153">
        <v>0</v>
      </c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199</v>
      </c>
      <c r="AT146" s="155" t="s">
        <v>155</v>
      </c>
      <c r="AU146" s="155" t="s">
        <v>76</v>
      </c>
      <c r="AY146" s="14" t="s">
        <v>140</v>
      </c>
      <c r="BE146" s="156">
        <f t="shared" si="14"/>
        <v>0</v>
      </c>
      <c r="BF146" s="156">
        <f t="shared" si="15"/>
        <v>230.45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4" t="s">
        <v>76</v>
      </c>
      <c r="BK146" s="156">
        <f t="shared" si="19"/>
        <v>230.45</v>
      </c>
      <c r="BL146" s="14" t="s">
        <v>169</v>
      </c>
      <c r="BM146" s="155" t="s">
        <v>188</v>
      </c>
    </row>
    <row r="147" spans="1:65" s="2" customFormat="1" ht="24.15" customHeight="1">
      <c r="A147" s="26"/>
      <c r="B147" s="143"/>
      <c r="C147" s="144" t="s">
        <v>166</v>
      </c>
      <c r="D147" s="144" t="s">
        <v>142</v>
      </c>
      <c r="E147" s="145" t="s">
        <v>802</v>
      </c>
      <c r="F147" s="146" t="s">
        <v>803</v>
      </c>
      <c r="G147" s="147" t="s">
        <v>264</v>
      </c>
      <c r="H147" s="148">
        <v>34</v>
      </c>
      <c r="I147" s="149">
        <v>6.67</v>
      </c>
      <c r="J147" s="149">
        <f t="shared" si="10"/>
        <v>226.78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169</v>
      </c>
      <c r="AT147" s="155" t="s">
        <v>142</v>
      </c>
      <c r="AU147" s="155" t="s">
        <v>76</v>
      </c>
      <c r="AY147" s="14" t="s">
        <v>140</v>
      </c>
      <c r="BE147" s="156">
        <f t="shared" si="14"/>
        <v>0</v>
      </c>
      <c r="BF147" s="156">
        <f t="shared" si="15"/>
        <v>226.78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4" t="s">
        <v>76</v>
      </c>
      <c r="BK147" s="156">
        <f t="shared" si="19"/>
        <v>226.78</v>
      </c>
      <c r="BL147" s="14" t="s">
        <v>169</v>
      </c>
      <c r="BM147" s="155" t="s">
        <v>192</v>
      </c>
    </row>
    <row r="148" spans="1:65" s="2" customFormat="1" ht="24.15" customHeight="1">
      <c r="A148" s="26"/>
      <c r="B148" s="143"/>
      <c r="C148" s="157" t="s">
        <v>193</v>
      </c>
      <c r="D148" s="157" t="s">
        <v>155</v>
      </c>
      <c r="E148" s="158" t="s">
        <v>804</v>
      </c>
      <c r="F148" s="159" t="s">
        <v>805</v>
      </c>
      <c r="G148" s="160" t="s">
        <v>264</v>
      </c>
      <c r="H148" s="161">
        <v>34</v>
      </c>
      <c r="I148" s="162">
        <v>3.4</v>
      </c>
      <c r="J148" s="162">
        <f t="shared" si="10"/>
        <v>115.6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199</v>
      </c>
      <c r="AT148" s="155" t="s">
        <v>155</v>
      </c>
      <c r="AU148" s="155" t="s">
        <v>76</v>
      </c>
      <c r="AY148" s="14" t="s">
        <v>140</v>
      </c>
      <c r="BE148" s="156">
        <f t="shared" si="14"/>
        <v>0</v>
      </c>
      <c r="BF148" s="156">
        <f t="shared" si="15"/>
        <v>115.6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76</v>
      </c>
      <c r="BK148" s="156">
        <f t="shared" si="19"/>
        <v>115.6</v>
      </c>
      <c r="BL148" s="14" t="s">
        <v>169</v>
      </c>
      <c r="BM148" s="155" t="s">
        <v>196</v>
      </c>
    </row>
    <row r="149" spans="1:65" s="2" customFormat="1" ht="16.5" customHeight="1">
      <c r="A149" s="26"/>
      <c r="B149" s="143"/>
      <c r="C149" s="157" t="s">
        <v>169</v>
      </c>
      <c r="D149" s="157" t="s">
        <v>155</v>
      </c>
      <c r="E149" s="158" t="s">
        <v>806</v>
      </c>
      <c r="F149" s="159" t="s">
        <v>807</v>
      </c>
      <c r="G149" s="160" t="s">
        <v>187</v>
      </c>
      <c r="H149" s="161">
        <v>15</v>
      </c>
      <c r="I149" s="162">
        <v>5.32</v>
      </c>
      <c r="J149" s="162">
        <f t="shared" si="10"/>
        <v>79.8</v>
      </c>
      <c r="K149" s="163"/>
      <c r="L149" s="164"/>
      <c r="M149" s="165" t="s">
        <v>1</v>
      </c>
      <c r="N149" s="166" t="s">
        <v>34</v>
      </c>
      <c r="O149" s="153">
        <v>0</v>
      </c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199</v>
      </c>
      <c r="AT149" s="155" t="s">
        <v>155</v>
      </c>
      <c r="AU149" s="155" t="s">
        <v>76</v>
      </c>
      <c r="AY149" s="14" t="s">
        <v>140</v>
      </c>
      <c r="BE149" s="156">
        <f t="shared" si="14"/>
        <v>0</v>
      </c>
      <c r="BF149" s="156">
        <f t="shared" si="15"/>
        <v>79.8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76</v>
      </c>
      <c r="BK149" s="156">
        <f t="shared" si="19"/>
        <v>79.8</v>
      </c>
      <c r="BL149" s="14" t="s">
        <v>169</v>
      </c>
      <c r="BM149" s="155" t="s">
        <v>199</v>
      </c>
    </row>
    <row r="150" spans="1:65" s="2" customFormat="1" ht="24.15" customHeight="1">
      <c r="A150" s="26"/>
      <c r="B150" s="143"/>
      <c r="C150" s="144" t="s">
        <v>200</v>
      </c>
      <c r="D150" s="144" t="s">
        <v>142</v>
      </c>
      <c r="E150" s="145" t="s">
        <v>808</v>
      </c>
      <c r="F150" s="146" t="s">
        <v>809</v>
      </c>
      <c r="G150" s="147" t="s">
        <v>264</v>
      </c>
      <c r="H150" s="148">
        <v>28</v>
      </c>
      <c r="I150" s="149">
        <v>7.58</v>
      </c>
      <c r="J150" s="149">
        <f t="shared" si="10"/>
        <v>212.24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169</v>
      </c>
      <c r="AT150" s="155" t="s">
        <v>142</v>
      </c>
      <c r="AU150" s="155" t="s">
        <v>76</v>
      </c>
      <c r="AY150" s="14" t="s">
        <v>140</v>
      </c>
      <c r="BE150" s="156">
        <f t="shared" si="14"/>
        <v>0</v>
      </c>
      <c r="BF150" s="156">
        <f t="shared" si="15"/>
        <v>212.24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76</v>
      </c>
      <c r="BK150" s="156">
        <f t="shared" si="19"/>
        <v>212.24</v>
      </c>
      <c r="BL150" s="14" t="s">
        <v>169</v>
      </c>
      <c r="BM150" s="155" t="s">
        <v>203</v>
      </c>
    </row>
    <row r="151" spans="1:65" s="2" customFormat="1" ht="24.15" customHeight="1">
      <c r="A151" s="26"/>
      <c r="B151" s="143"/>
      <c r="C151" s="157" t="s">
        <v>173</v>
      </c>
      <c r="D151" s="157" t="s">
        <v>155</v>
      </c>
      <c r="E151" s="158" t="s">
        <v>810</v>
      </c>
      <c r="F151" s="159" t="s">
        <v>811</v>
      </c>
      <c r="G151" s="160" t="s">
        <v>264</v>
      </c>
      <c r="H151" s="161">
        <v>28</v>
      </c>
      <c r="I151" s="162">
        <v>5.33</v>
      </c>
      <c r="J151" s="162">
        <f t="shared" si="10"/>
        <v>149.24</v>
      </c>
      <c r="K151" s="163"/>
      <c r="L151" s="164"/>
      <c r="M151" s="165" t="s">
        <v>1</v>
      </c>
      <c r="N151" s="166" t="s">
        <v>34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199</v>
      </c>
      <c r="AT151" s="155" t="s">
        <v>155</v>
      </c>
      <c r="AU151" s="155" t="s">
        <v>76</v>
      </c>
      <c r="AY151" s="14" t="s">
        <v>140</v>
      </c>
      <c r="BE151" s="156">
        <f t="shared" si="14"/>
        <v>0</v>
      </c>
      <c r="BF151" s="156">
        <f t="shared" si="15"/>
        <v>149.24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76</v>
      </c>
      <c r="BK151" s="156">
        <f t="shared" si="19"/>
        <v>149.24</v>
      </c>
      <c r="BL151" s="14" t="s">
        <v>169</v>
      </c>
      <c r="BM151" s="155" t="s">
        <v>206</v>
      </c>
    </row>
    <row r="152" spans="1:65" s="2" customFormat="1" ht="16.5" customHeight="1">
      <c r="A152" s="26"/>
      <c r="B152" s="143"/>
      <c r="C152" s="157" t="s">
        <v>208</v>
      </c>
      <c r="D152" s="157" t="s">
        <v>155</v>
      </c>
      <c r="E152" s="158" t="s">
        <v>812</v>
      </c>
      <c r="F152" s="159" t="s">
        <v>813</v>
      </c>
      <c r="G152" s="160" t="s">
        <v>187</v>
      </c>
      <c r="H152" s="161">
        <v>10</v>
      </c>
      <c r="I152" s="162">
        <v>7.01</v>
      </c>
      <c r="J152" s="162">
        <f t="shared" si="10"/>
        <v>70.099999999999994</v>
      </c>
      <c r="K152" s="163"/>
      <c r="L152" s="164"/>
      <c r="M152" s="165" t="s">
        <v>1</v>
      </c>
      <c r="N152" s="166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199</v>
      </c>
      <c r="AT152" s="155" t="s">
        <v>155</v>
      </c>
      <c r="AU152" s="155" t="s">
        <v>76</v>
      </c>
      <c r="AY152" s="14" t="s">
        <v>140</v>
      </c>
      <c r="BE152" s="156">
        <f t="shared" si="14"/>
        <v>0</v>
      </c>
      <c r="BF152" s="156">
        <f t="shared" si="15"/>
        <v>70.099999999999994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76</v>
      </c>
      <c r="BK152" s="156">
        <f t="shared" si="19"/>
        <v>70.099999999999994</v>
      </c>
      <c r="BL152" s="14" t="s">
        <v>169</v>
      </c>
      <c r="BM152" s="155" t="s">
        <v>211</v>
      </c>
    </row>
    <row r="153" spans="1:65" s="2" customFormat="1" ht="24.15" customHeight="1">
      <c r="A153" s="26"/>
      <c r="B153" s="143"/>
      <c r="C153" s="144" t="s">
        <v>7</v>
      </c>
      <c r="D153" s="144" t="s">
        <v>142</v>
      </c>
      <c r="E153" s="145" t="s">
        <v>814</v>
      </c>
      <c r="F153" s="146" t="s">
        <v>815</v>
      </c>
      <c r="G153" s="147" t="s">
        <v>264</v>
      </c>
      <c r="H153" s="148">
        <v>25</v>
      </c>
      <c r="I153" s="149">
        <v>9.6999999999999993</v>
      </c>
      <c r="J153" s="149">
        <f t="shared" si="10"/>
        <v>242.5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169</v>
      </c>
      <c r="AT153" s="155" t="s">
        <v>142</v>
      </c>
      <c r="AU153" s="155" t="s">
        <v>76</v>
      </c>
      <c r="AY153" s="14" t="s">
        <v>140</v>
      </c>
      <c r="BE153" s="156">
        <f t="shared" si="14"/>
        <v>0</v>
      </c>
      <c r="BF153" s="156">
        <f t="shared" si="15"/>
        <v>242.5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76</v>
      </c>
      <c r="BK153" s="156">
        <f t="shared" si="19"/>
        <v>242.5</v>
      </c>
      <c r="BL153" s="14" t="s">
        <v>169</v>
      </c>
      <c r="BM153" s="155" t="s">
        <v>215</v>
      </c>
    </row>
    <row r="154" spans="1:65" s="2" customFormat="1" ht="24.15" customHeight="1">
      <c r="A154" s="26"/>
      <c r="B154" s="143"/>
      <c r="C154" s="157" t="s">
        <v>216</v>
      </c>
      <c r="D154" s="157" t="s">
        <v>155</v>
      </c>
      <c r="E154" s="158" t="s">
        <v>816</v>
      </c>
      <c r="F154" s="159" t="s">
        <v>817</v>
      </c>
      <c r="G154" s="160" t="s">
        <v>264</v>
      </c>
      <c r="H154" s="161">
        <v>25</v>
      </c>
      <c r="I154" s="162">
        <v>7.95</v>
      </c>
      <c r="J154" s="162">
        <f t="shared" si="10"/>
        <v>198.75</v>
      </c>
      <c r="K154" s="163"/>
      <c r="L154" s="164"/>
      <c r="M154" s="165" t="s">
        <v>1</v>
      </c>
      <c r="N154" s="166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199</v>
      </c>
      <c r="AT154" s="155" t="s">
        <v>155</v>
      </c>
      <c r="AU154" s="155" t="s">
        <v>76</v>
      </c>
      <c r="AY154" s="14" t="s">
        <v>140</v>
      </c>
      <c r="BE154" s="156">
        <f t="shared" si="14"/>
        <v>0</v>
      </c>
      <c r="BF154" s="156">
        <f t="shared" si="15"/>
        <v>198.75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76</v>
      </c>
      <c r="BK154" s="156">
        <f t="shared" si="19"/>
        <v>198.75</v>
      </c>
      <c r="BL154" s="14" t="s">
        <v>169</v>
      </c>
      <c r="BM154" s="155" t="s">
        <v>219</v>
      </c>
    </row>
    <row r="155" spans="1:65" s="2" customFormat="1" ht="16.5" customHeight="1">
      <c r="A155" s="26"/>
      <c r="B155" s="143"/>
      <c r="C155" s="157" t="s">
        <v>179</v>
      </c>
      <c r="D155" s="157" t="s">
        <v>155</v>
      </c>
      <c r="E155" s="158" t="s">
        <v>818</v>
      </c>
      <c r="F155" s="159" t="s">
        <v>819</v>
      </c>
      <c r="G155" s="160" t="s">
        <v>187</v>
      </c>
      <c r="H155" s="161">
        <v>10</v>
      </c>
      <c r="I155" s="162">
        <v>11.99</v>
      </c>
      <c r="J155" s="162">
        <f t="shared" si="10"/>
        <v>119.9</v>
      </c>
      <c r="K155" s="163"/>
      <c r="L155" s="164"/>
      <c r="M155" s="165" t="s">
        <v>1</v>
      </c>
      <c r="N155" s="166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199</v>
      </c>
      <c r="AT155" s="155" t="s">
        <v>155</v>
      </c>
      <c r="AU155" s="155" t="s">
        <v>76</v>
      </c>
      <c r="AY155" s="14" t="s">
        <v>140</v>
      </c>
      <c r="BE155" s="156">
        <f t="shared" si="14"/>
        <v>0</v>
      </c>
      <c r="BF155" s="156">
        <f t="shared" si="15"/>
        <v>119.9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76</v>
      </c>
      <c r="BK155" s="156">
        <f t="shared" si="19"/>
        <v>119.9</v>
      </c>
      <c r="BL155" s="14" t="s">
        <v>169</v>
      </c>
      <c r="BM155" s="155" t="s">
        <v>222</v>
      </c>
    </row>
    <row r="156" spans="1:65" s="2" customFormat="1" ht="24.15" customHeight="1">
      <c r="A156" s="26"/>
      <c r="B156" s="143"/>
      <c r="C156" s="144" t="s">
        <v>223</v>
      </c>
      <c r="D156" s="144" t="s">
        <v>142</v>
      </c>
      <c r="E156" s="145" t="s">
        <v>820</v>
      </c>
      <c r="F156" s="146" t="s">
        <v>821</v>
      </c>
      <c r="G156" s="147" t="s">
        <v>264</v>
      </c>
      <c r="H156" s="148">
        <v>2</v>
      </c>
      <c r="I156" s="149">
        <v>19.149999999999999</v>
      </c>
      <c r="J156" s="149">
        <f t="shared" si="10"/>
        <v>38.299999999999997</v>
      </c>
      <c r="K156" s="150"/>
      <c r="L156" s="27"/>
      <c r="M156" s="151" t="s">
        <v>1</v>
      </c>
      <c r="N156" s="152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169</v>
      </c>
      <c r="AT156" s="155" t="s">
        <v>142</v>
      </c>
      <c r="AU156" s="155" t="s">
        <v>76</v>
      </c>
      <c r="AY156" s="14" t="s">
        <v>140</v>
      </c>
      <c r="BE156" s="156">
        <f t="shared" si="14"/>
        <v>0</v>
      </c>
      <c r="BF156" s="156">
        <f t="shared" si="15"/>
        <v>38.299999999999997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76</v>
      </c>
      <c r="BK156" s="156">
        <f t="shared" si="19"/>
        <v>38.299999999999997</v>
      </c>
      <c r="BL156" s="14" t="s">
        <v>169</v>
      </c>
      <c r="BM156" s="155" t="s">
        <v>226</v>
      </c>
    </row>
    <row r="157" spans="1:65" s="2" customFormat="1" ht="16.5" customHeight="1">
      <c r="A157" s="26"/>
      <c r="B157" s="143"/>
      <c r="C157" s="144" t="s">
        <v>183</v>
      </c>
      <c r="D157" s="144" t="s">
        <v>142</v>
      </c>
      <c r="E157" s="145" t="s">
        <v>822</v>
      </c>
      <c r="F157" s="146" t="s">
        <v>823</v>
      </c>
      <c r="G157" s="147" t="s">
        <v>264</v>
      </c>
      <c r="H157" s="148">
        <v>197</v>
      </c>
      <c r="I157" s="149">
        <v>0.76</v>
      </c>
      <c r="J157" s="149">
        <f t="shared" si="10"/>
        <v>149.72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169</v>
      </c>
      <c r="AT157" s="155" t="s">
        <v>142</v>
      </c>
      <c r="AU157" s="155" t="s">
        <v>76</v>
      </c>
      <c r="AY157" s="14" t="s">
        <v>140</v>
      </c>
      <c r="BE157" s="156">
        <f t="shared" si="14"/>
        <v>0</v>
      </c>
      <c r="BF157" s="156">
        <f t="shared" si="15"/>
        <v>149.72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76</v>
      </c>
      <c r="BK157" s="156">
        <f t="shared" si="19"/>
        <v>149.72</v>
      </c>
      <c r="BL157" s="14" t="s">
        <v>169</v>
      </c>
      <c r="BM157" s="155" t="s">
        <v>229</v>
      </c>
    </row>
    <row r="158" spans="1:65" s="2" customFormat="1" ht="24.15" customHeight="1">
      <c r="A158" s="26"/>
      <c r="B158" s="143"/>
      <c r="C158" s="144" t="s">
        <v>230</v>
      </c>
      <c r="D158" s="144" t="s">
        <v>142</v>
      </c>
      <c r="E158" s="145" t="s">
        <v>824</v>
      </c>
      <c r="F158" s="146" t="s">
        <v>825</v>
      </c>
      <c r="G158" s="147" t="s">
        <v>158</v>
      </c>
      <c r="H158" s="148">
        <v>0.14899999999999999</v>
      </c>
      <c r="I158" s="149">
        <v>60.67</v>
      </c>
      <c r="J158" s="149">
        <f t="shared" si="10"/>
        <v>9.0399999999999991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169</v>
      </c>
      <c r="AT158" s="155" t="s">
        <v>142</v>
      </c>
      <c r="AU158" s="155" t="s">
        <v>76</v>
      </c>
      <c r="AY158" s="14" t="s">
        <v>140</v>
      </c>
      <c r="BE158" s="156">
        <f t="shared" si="14"/>
        <v>0</v>
      </c>
      <c r="BF158" s="156">
        <f t="shared" si="15"/>
        <v>9.0399999999999991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76</v>
      </c>
      <c r="BK158" s="156">
        <f t="shared" si="19"/>
        <v>9.0399999999999991</v>
      </c>
      <c r="BL158" s="14" t="s">
        <v>169</v>
      </c>
      <c r="BM158" s="155" t="s">
        <v>233</v>
      </c>
    </row>
    <row r="159" spans="1:65" s="12" customFormat="1" ht="22.95" customHeight="1">
      <c r="B159" s="131"/>
      <c r="D159" s="132" t="s">
        <v>67</v>
      </c>
      <c r="E159" s="141" t="s">
        <v>421</v>
      </c>
      <c r="F159" s="141" t="s">
        <v>422</v>
      </c>
      <c r="J159" s="142">
        <f>BK159</f>
        <v>1209.6299999999999</v>
      </c>
      <c r="L159" s="131"/>
      <c r="M159" s="135"/>
      <c r="N159" s="136"/>
      <c r="O159" s="136"/>
      <c r="P159" s="137">
        <f>SUM(P160:P165)</f>
        <v>0</v>
      </c>
      <c r="Q159" s="136"/>
      <c r="R159" s="137">
        <f>SUM(R160:R165)</f>
        <v>0</v>
      </c>
      <c r="S159" s="136"/>
      <c r="T159" s="138">
        <f>SUM(T160:T165)</f>
        <v>0</v>
      </c>
      <c r="AR159" s="132" t="s">
        <v>76</v>
      </c>
      <c r="AT159" s="139" t="s">
        <v>67</v>
      </c>
      <c r="AU159" s="139" t="s">
        <v>72</v>
      </c>
      <c r="AY159" s="132" t="s">
        <v>140</v>
      </c>
      <c r="BK159" s="140">
        <f>SUM(BK160:BK165)</f>
        <v>1209.6299999999999</v>
      </c>
    </row>
    <row r="160" spans="1:65" s="2" customFormat="1" ht="24.15" customHeight="1">
      <c r="A160" s="26"/>
      <c r="B160" s="143"/>
      <c r="C160" s="144" t="s">
        <v>188</v>
      </c>
      <c r="D160" s="144" t="s">
        <v>142</v>
      </c>
      <c r="E160" s="145" t="s">
        <v>826</v>
      </c>
      <c r="F160" s="146" t="s">
        <v>827</v>
      </c>
      <c r="G160" s="147" t="s">
        <v>264</v>
      </c>
      <c r="H160" s="148">
        <v>197</v>
      </c>
      <c r="I160" s="149">
        <v>4.1100000000000003</v>
      </c>
      <c r="J160" s="149">
        <f t="shared" ref="J160:J165" si="20">ROUND(I160*H160,2)</f>
        <v>809.67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ref="P160:P165" si="21">O160*H160</f>
        <v>0</v>
      </c>
      <c r="Q160" s="153">
        <v>0</v>
      </c>
      <c r="R160" s="153">
        <f t="shared" ref="R160:R165" si="22">Q160*H160</f>
        <v>0</v>
      </c>
      <c r="S160" s="153">
        <v>0</v>
      </c>
      <c r="T160" s="154">
        <f t="shared" ref="T160:T165" si="23"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169</v>
      </c>
      <c r="AT160" s="155" t="s">
        <v>142</v>
      </c>
      <c r="AU160" s="155" t="s">
        <v>76</v>
      </c>
      <c r="AY160" s="14" t="s">
        <v>140</v>
      </c>
      <c r="BE160" s="156">
        <f t="shared" ref="BE160:BE165" si="24">IF(N160="základná",J160,0)</f>
        <v>0</v>
      </c>
      <c r="BF160" s="156">
        <f t="shared" ref="BF160:BF165" si="25">IF(N160="znížená",J160,0)</f>
        <v>809.67</v>
      </c>
      <c r="BG160" s="156">
        <f t="shared" ref="BG160:BG165" si="26">IF(N160="zákl. prenesená",J160,0)</f>
        <v>0</v>
      </c>
      <c r="BH160" s="156">
        <f t="shared" ref="BH160:BH165" si="27">IF(N160="zníž. prenesená",J160,0)</f>
        <v>0</v>
      </c>
      <c r="BI160" s="156">
        <f t="shared" ref="BI160:BI165" si="28">IF(N160="nulová",J160,0)</f>
        <v>0</v>
      </c>
      <c r="BJ160" s="14" t="s">
        <v>76</v>
      </c>
      <c r="BK160" s="156">
        <f t="shared" ref="BK160:BK165" si="29">ROUND(I160*H160,2)</f>
        <v>809.67</v>
      </c>
      <c r="BL160" s="14" t="s">
        <v>169</v>
      </c>
      <c r="BM160" s="155" t="s">
        <v>236</v>
      </c>
    </row>
    <row r="161" spans="1:65" s="2" customFormat="1" ht="24.15" customHeight="1">
      <c r="A161" s="26"/>
      <c r="B161" s="143"/>
      <c r="C161" s="157" t="s">
        <v>237</v>
      </c>
      <c r="D161" s="157" t="s">
        <v>155</v>
      </c>
      <c r="E161" s="158" t="s">
        <v>828</v>
      </c>
      <c r="F161" s="159" t="s">
        <v>829</v>
      </c>
      <c r="G161" s="160" t="s">
        <v>264</v>
      </c>
      <c r="H161" s="161">
        <v>34</v>
      </c>
      <c r="I161" s="162">
        <v>1.99</v>
      </c>
      <c r="J161" s="162">
        <f t="shared" si="20"/>
        <v>67.66</v>
      </c>
      <c r="K161" s="163"/>
      <c r="L161" s="164"/>
      <c r="M161" s="165" t="s">
        <v>1</v>
      </c>
      <c r="N161" s="166" t="s">
        <v>34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199</v>
      </c>
      <c r="AT161" s="155" t="s">
        <v>155</v>
      </c>
      <c r="AU161" s="155" t="s">
        <v>76</v>
      </c>
      <c r="AY161" s="14" t="s">
        <v>140</v>
      </c>
      <c r="BE161" s="156">
        <f t="shared" si="24"/>
        <v>0</v>
      </c>
      <c r="BF161" s="156">
        <f t="shared" si="25"/>
        <v>67.66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76</v>
      </c>
      <c r="BK161" s="156">
        <f t="shared" si="29"/>
        <v>67.66</v>
      </c>
      <c r="BL161" s="14" t="s">
        <v>169</v>
      </c>
      <c r="BM161" s="155" t="s">
        <v>240</v>
      </c>
    </row>
    <row r="162" spans="1:65" s="2" customFormat="1" ht="33" customHeight="1">
      <c r="A162" s="26"/>
      <c r="B162" s="143"/>
      <c r="C162" s="157" t="s">
        <v>192</v>
      </c>
      <c r="D162" s="157" t="s">
        <v>155</v>
      </c>
      <c r="E162" s="158" t="s">
        <v>830</v>
      </c>
      <c r="F162" s="159" t="s">
        <v>831</v>
      </c>
      <c r="G162" s="160" t="s">
        <v>264</v>
      </c>
      <c r="H162" s="161">
        <v>110</v>
      </c>
      <c r="I162" s="162">
        <v>1.82</v>
      </c>
      <c r="J162" s="162">
        <f t="shared" si="20"/>
        <v>200.2</v>
      </c>
      <c r="K162" s="163"/>
      <c r="L162" s="164"/>
      <c r="M162" s="165" t="s">
        <v>1</v>
      </c>
      <c r="N162" s="166" t="s">
        <v>34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199</v>
      </c>
      <c r="AT162" s="155" t="s">
        <v>155</v>
      </c>
      <c r="AU162" s="155" t="s">
        <v>76</v>
      </c>
      <c r="AY162" s="14" t="s">
        <v>140</v>
      </c>
      <c r="BE162" s="156">
        <f t="shared" si="24"/>
        <v>0</v>
      </c>
      <c r="BF162" s="156">
        <f t="shared" si="25"/>
        <v>200.2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76</v>
      </c>
      <c r="BK162" s="156">
        <f t="shared" si="29"/>
        <v>200.2</v>
      </c>
      <c r="BL162" s="14" t="s">
        <v>169</v>
      </c>
      <c r="BM162" s="155" t="s">
        <v>243</v>
      </c>
    </row>
    <row r="163" spans="1:65" s="2" customFormat="1" ht="24.15" customHeight="1">
      <c r="A163" s="26"/>
      <c r="B163" s="143"/>
      <c r="C163" s="157" t="s">
        <v>244</v>
      </c>
      <c r="D163" s="157" t="s">
        <v>155</v>
      </c>
      <c r="E163" s="158" t="s">
        <v>832</v>
      </c>
      <c r="F163" s="159" t="s">
        <v>833</v>
      </c>
      <c r="G163" s="160" t="s">
        <v>264</v>
      </c>
      <c r="H163" s="161">
        <v>28</v>
      </c>
      <c r="I163" s="162">
        <v>2.33</v>
      </c>
      <c r="J163" s="162">
        <f t="shared" si="20"/>
        <v>65.239999999999995</v>
      </c>
      <c r="K163" s="163"/>
      <c r="L163" s="164"/>
      <c r="M163" s="165" t="s">
        <v>1</v>
      </c>
      <c r="N163" s="166" t="s">
        <v>34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199</v>
      </c>
      <c r="AT163" s="155" t="s">
        <v>155</v>
      </c>
      <c r="AU163" s="155" t="s">
        <v>76</v>
      </c>
      <c r="AY163" s="14" t="s">
        <v>140</v>
      </c>
      <c r="BE163" s="156">
        <f t="shared" si="24"/>
        <v>0</v>
      </c>
      <c r="BF163" s="156">
        <f t="shared" si="25"/>
        <v>65.239999999999995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76</v>
      </c>
      <c r="BK163" s="156">
        <f t="shared" si="29"/>
        <v>65.239999999999995</v>
      </c>
      <c r="BL163" s="14" t="s">
        <v>169</v>
      </c>
      <c r="BM163" s="155" t="s">
        <v>247</v>
      </c>
    </row>
    <row r="164" spans="1:65" s="2" customFormat="1" ht="24.15" customHeight="1">
      <c r="A164" s="26"/>
      <c r="B164" s="143"/>
      <c r="C164" s="157" t="s">
        <v>196</v>
      </c>
      <c r="D164" s="157" t="s">
        <v>155</v>
      </c>
      <c r="E164" s="158" t="s">
        <v>834</v>
      </c>
      <c r="F164" s="159" t="s">
        <v>835</v>
      </c>
      <c r="G164" s="160" t="s">
        <v>264</v>
      </c>
      <c r="H164" s="161">
        <v>25</v>
      </c>
      <c r="I164" s="162">
        <v>2.57</v>
      </c>
      <c r="J164" s="162">
        <f t="shared" si="20"/>
        <v>64.25</v>
      </c>
      <c r="K164" s="163"/>
      <c r="L164" s="164"/>
      <c r="M164" s="165" t="s">
        <v>1</v>
      </c>
      <c r="N164" s="166" t="s">
        <v>34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199</v>
      </c>
      <c r="AT164" s="155" t="s">
        <v>155</v>
      </c>
      <c r="AU164" s="155" t="s">
        <v>76</v>
      </c>
      <c r="AY164" s="14" t="s">
        <v>140</v>
      </c>
      <c r="BE164" s="156">
        <f t="shared" si="24"/>
        <v>0</v>
      </c>
      <c r="BF164" s="156">
        <f t="shared" si="25"/>
        <v>64.25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76</v>
      </c>
      <c r="BK164" s="156">
        <f t="shared" si="29"/>
        <v>64.25</v>
      </c>
      <c r="BL164" s="14" t="s">
        <v>169</v>
      </c>
      <c r="BM164" s="155" t="s">
        <v>250</v>
      </c>
    </row>
    <row r="165" spans="1:65" s="2" customFormat="1" ht="24.15" customHeight="1">
      <c r="A165" s="26"/>
      <c r="B165" s="143"/>
      <c r="C165" s="144" t="s">
        <v>251</v>
      </c>
      <c r="D165" s="144" t="s">
        <v>142</v>
      </c>
      <c r="E165" s="145" t="s">
        <v>836</v>
      </c>
      <c r="F165" s="146" t="s">
        <v>837</v>
      </c>
      <c r="G165" s="147" t="s">
        <v>158</v>
      </c>
      <c r="H165" s="148">
        <v>6.0999999999999999E-2</v>
      </c>
      <c r="I165" s="149">
        <v>42.74</v>
      </c>
      <c r="J165" s="149">
        <f t="shared" si="20"/>
        <v>2.61</v>
      </c>
      <c r="K165" s="150"/>
      <c r="L165" s="27"/>
      <c r="M165" s="151" t="s">
        <v>1</v>
      </c>
      <c r="N165" s="152" t="s">
        <v>34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169</v>
      </c>
      <c r="AT165" s="155" t="s">
        <v>142</v>
      </c>
      <c r="AU165" s="155" t="s">
        <v>76</v>
      </c>
      <c r="AY165" s="14" t="s">
        <v>140</v>
      </c>
      <c r="BE165" s="156">
        <f t="shared" si="24"/>
        <v>0</v>
      </c>
      <c r="BF165" s="156">
        <f t="shared" si="25"/>
        <v>2.61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76</v>
      </c>
      <c r="BK165" s="156">
        <f t="shared" si="29"/>
        <v>2.61</v>
      </c>
      <c r="BL165" s="14" t="s">
        <v>169</v>
      </c>
      <c r="BM165" s="155" t="s">
        <v>254</v>
      </c>
    </row>
    <row r="166" spans="1:65" s="12" customFormat="1" ht="22.95" customHeight="1">
      <c r="B166" s="131"/>
      <c r="D166" s="132" t="s">
        <v>67</v>
      </c>
      <c r="E166" s="141" t="s">
        <v>838</v>
      </c>
      <c r="F166" s="141" t="s">
        <v>839</v>
      </c>
      <c r="J166" s="142">
        <f>BK166</f>
        <v>3526.8100000000004</v>
      </c>
      <c r="L166" s="131"/>
      <c r="M166" s="135"/>
      <c r="N166" s="136"/>
      <c r="O166" s="136"/>
      <c r="P166" s="137">
        <f>SUM(P167:P174)</f>
        <v>0</v>
      </c>
      <c r="Q166" s="136"/>
      <c r="R166" s="137">
        <f>SUM(R167:R174)</f>
        <v>0</v>
      </c>
      <c r="S166" s="136"/>
      <c r="T166" s="138">
        <f>SUM(T167:T174)</f>
        <v>0</v>
      </c>
      <c r="AR166" s="132" t="s">
        <v>76</v>
      </c>
      <c r="AT166" s="139" t="s">
        <v>67</v>
      </c>
      <c r="AU166" s="139" t="s">
        <v>72</v>
      </c>
      <c r="AY166" s="132" t="s">
        <v>140</v>
      </c>
      <c r="BK166" s="140">
        <f>SUM(BK167:BK174)</f>
        <v>3526.8100000000004</v>
      </c>
    </row>
    <row r="167" spans="1:65" s="2" customFormat="1" ht="24.15" customHeight="1">
      <c r="A167" s="26"/>
      <c r="B167" s="143"/>
      <c r="C167" s="144" t="s">
        <v>199</v>
      </c>
      <c r="D167" s="144" t="s">
        <v>142</v>
      </c>
      <c r="E167" s="145" t="s">
        <v>840</v>
      </c>
      <c r="F167" s="146" t="s">
        <v>841</v>
      </c>
      <c r="G167" s="147" t="s">
        <v>187</v>
      </c>
      <c r="H167" s="148">
        <v>1</v>
      </c>
      <c r="I167" s="149">
        <v>33.21</v>
      </c>
      <c r="J167" s="149">
        <f t="shared" ref="J167:J174" si="30">ROUND(I167*H167,2)</f>
        <v>33.21</v>
      </c>
      <c r="K167" s="150"/>
      <c r="L167" s="27"/>
      <c r="M167" s="151" t="s">
        <v>1</v>
      </c>
      <c r="N167" s="152" t="s">
        <v>34</v>
      </c>
      <c r="O167" s="153">
        <v>0</v>
      </c>
      <c r="P167" s="153">
        <f t="shared" ref="P167:P174" si="31">O167*H167</f>
        <v>0</v>
      </c>
      <c r="Q167" s="153">
        <v>0</v>
      </c>
      <c r="R167" s="153">
        <f t="shared" ref="R167:R174" si="32">Q167*H167</f>
        <v>0</v>
      </c>
      <c r="S167" s="153">
        <v>0</v>
      </c>
      <c r="T167" s="154">
        <f t="shared" ref="T167:T174" si="3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169</v>
      </c>
      <c r="AT167" s="155" t="s">
        <v>142</v>
      </c>
      <c r="AU167" s="155" t="s">
        <v>76</v>
      </c>
      <c r="AY167" s="14" t="s">
        <v>140</v>
      </c>
      <c r="BE167" s="156">
        <f t="shared" ref="BE167:BE174" si="34">IF(N167="základná",J167,0)</f>
        <v>0</v>
      </c>
      <c r="BF167" s="156">
        <f t="shared" ref="BF167:BF174" si="35">IF(N167="znížená",J167,0)</f>
        <v>33.21</v>
      </c>
      <c r="BG167" s="156">
        <f t="shared" ref="BG167:BG174" si="36">IF(N167="zákl. prenesená",J167,0)</f>
        <v>0</v>
      </c>
      <c r="BH167" s="156">
        <f t="shared" ref="BH167:BH174" si="37">IF(N167="zníž. prenesená",J167,0)</f>
        <v>0</v>
      </c>
      <c r="BI167" s="156">
        <f t="shared" ref="BI167:BI174" si="38">IF(N167="nulová",J167,0)</f>
        <v>0</v>
      </c>
      <c r="BJ167" s="14" t="s">
        <v>76</v>
      </c>
      <c r="BK167" s="156">
        <f t="shared" ref="BK167:BK174" si="39">ROUND(I167*H167,2)</f>
        <v>33.21</v>
      </c>
      <c r="BL167" s="14" t="s">
        <v>169</v>
      </c>
      <c r="BM167" s="155" t="s">
        <v>257</v>
      </c>
    </row>
    <row r="168" spans="1:65" s="2" customFormat="1" ht="24.15" customHeight="1">
      <c r="A168" s="26"/>
      <c r="B168" s="143"/>
      <c r="C168" s="144" t="s">
        <v>258</v>
      </c>
      <c r="D168" s="144" t="s">
        <v>142</v>
      </c>
      <c r="E168" s="145" t="s">
        <v>842</v>
      </c>
      <c r="F168" s="146" t="s">
        <v>843</v>
      </c>
      <c r="G168" s="147" t="s">
        <v>187</v>
      </c>
      <c r="H168" s="148">
        <v>1</v>
      </c>
      <c r="I168" s="149">
        <v>379.07</v>
      </c>
      <c r="J168" s="149">
        <f t="shared" si="30"/>
        <v>379.07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 t="shared" si="31"/>
        <v>0</v>
      </c>
      <c r="Q168" s="153">
        <v>0</v>
      </c>
      <c r="R168" s="153">
        <f t="shared" si="32"/>
        <v>0</v>
      </c>
      <c r="S168" s="153">
        <v>0</v>
      </c>
      <c r="T168" s="154">
        <f t="shared" si="3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169</v>
      </c>
      <c r="AT168" s="155" t="s">
        <v>142</v>
      </c>
      <c r="AU168" s="155" t="s">
        <v>76</v>
      </c>
      <c r="AY168" s="14" t="s">
        <v>140</v>
      </c>
      <c r="BE168" s="156">
        <f t="shared" si="34"/>
        <v>0</v>
      </c>
      <c r="BF168" s="156">
        <f t="shared" si="35"/>
        <v>379.07</v>
      </c>
      <c r="BG168" s="156">
        <f t="shared" si="36"/>
        <v>0</v>
      </c>
      <c r="BH168" s="156">
        <f t="shared" si="37"/>
        <v>0</v>
      </c>
      <c r="BI168" s="156">
        <f t="shared" si="38"/>
        <v>0</v>
      </c>
      <c r="BJ168" s="14" t="s">
        <v>76</v>
      </c>
      <c r="BK168" s="156">
        <f t="shared" si="39"/>
        <v>379.07</v>
      </c>
      <c r="BL168" s="14" t="s">
        <v>169</v>
      </c>
      <c r="BM168" s="155" t="s">
        <v>261</v>
      </c>
    </row>
    <row r="169" spans="1:65" s="2" customFormat="1" ht="24.15" customHeight="1">
      <c r="A169" s="26"/>
      <c r="B169" s="143"/>
      <c r="C169" s="157" t="s">
        <v>203</v>
      </c>
      <c r="D169" s="157" t="s">
        <v>155</v>
      </c>
      <c r="E169" s="158" t="s">
        <v>844</v>
      </c>
      <c r="F169" s="159" t="s">
        <v>845</v>
      </c>
      <c r="G169" s="160" t="s">
        <v>187</v>
      </c>
      <c r="H169" s="161">
        <v>1</v>
      </c>
      <c r="I169" s="162">
        <v>2310.89</v>
      </c>
      <c r="J169" s="162">
        <f t="shared" si="30"/>
        <v>2310.89</v>
      </c>
      <c r="K169" s="163"/>
      <c r="L169" s="164"/>
      <c r="M169" s="165" t="s">
        <v>1</v>
      </c>
      <c r="N169" s="166" t="s">
        <v>34</v>
      </c>
      <c r="O169" s="153">
        <v>0</v>
      </c>
      <c r="P169" s="153">
        <f t="shared" si="31"/>
        <v>0</v>
      </c>
      <c r="Q169" s="153">
        <v>0</v>
      </c>
      <c r="R169" s="153">
        <f t="shared" si="32"/>
        <v>0</v>
      </c>
      <c r="S169" s="153">
        <v>0</v>
      </c>
      <c r="T169" s="154">
        <f t="shared" si="3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199</v>
      </c>
      <c r="AT169" s="155" t="s">
        <v>155</v>
      </c>
      <c r="AU169" s="155" t="s">
        <v>76</v>
      </c>
      <c r="AY169" s="14" t="s">
        <v>140</v>
      </c>
      <c r="BE169" s="156">
        <f t="shared" si="34"/>
        <v>0</v>
      </c>
      <c r="BF169" s="156">
        <f t="shared" si="35"/>
        <v>2310.89</v>
      </c>
      <c r="BG169" s="156">
        <f t="shared" si="36"/>
        <v>0</v>
      </c>
      <c r="BH169" s="156">
        <f t="shared" si="37"/>
        <v>0</v>
      </c>
      <c r="BI169" s="156">
        <f t="shared" si="38"/>
        <v>0</v>
      </c>
      <c r="BJ169" s="14" t="s">
        <v>76</v>
      </c>
      <c r="BK169" s="156">
        <f t="shared" si="39"/>
        <v>2310.89</v>
      </c>
      <c r="BL169" s="14" t="s">
        <v>169</v>
      </c>
      <c r="BM169" s="155" t="s">
        <v>265</v>
      </c>
    </row>
    <row r="170" spans="1:65" s="2" customFormat="1" ht="16.5" customHeight="1">
      <c r="A170" s="26"/>
      <c r="B170" s="143"/>
      <c r="C170" s="144" t="s">
        <v>266</v>
      </c>
      <c r="D170" s="144" t="s">
        <v>142</v>
      </c>
      <c r="E170" s="145" t="s">
        <v>846</v>
      </c>
      <c r="F170" s="146" t="s">
        <v>847</v>
      </c>
      <c r="G170" s="147" t="s">
        <v>187</v>
      </c>
      <c r="H170" s="148">
        <v>1</v>
      </c>
      <c r="I170" s="149">
        <v>379.07</v>
      </c>
      <c r="J170" s="149">
        <f t="shared" si="30"/>
        <v>379.07</v>
      </c>
      <c r="K170" s="150"/>
      <c r="L170" s="27"/>
      <c r="M170" s="151" t="s">
        <v>1</v>
      </c>
      <c r="N170" s="152" t="s">
        <v>34</v>
      </c>
      <c r="O170" s="153">
        <v>0</v>
      </c>
      <c r="P170" s="153">
        <f t="shared" si="31"/>
        <v>0</v>
      </c>
      <c r="Q170" s="153">
        <v>0</v>
      </c>
      <c r="R170" s="153">
        <f t="shared" si="32"/>
        <v>0</v>
      </c>
      <c r="S170" s="153">
        <v>0</v>
      </c>
      <c r="T170" s="154">
        <f t="shared" si="3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169</v>
      </c>
      <c r="AT170" s="155" t="s">
        <v>142</v>
      </c>
      <c r="AU170" s="155" t="s">
        <v>76</v>
      </c>
      <c r="AY170" s="14" t="s">
        <v>140</v>
      </c>
      <c r="BE170" s="156">
        <f t="shared" si="34"/>
        <v>0</v>
      </c>
      <c r="BF170" s="156">
        <f t="shared" si="35"/>
        <v>379.07</v>
      </c>
      <c r="BG170" s="156">
        <f t="shared" si="36"/>
        <v>0</v>
      </c>
      <c r="BH170" s="156">
        <f t="shared" si="37"/>
        <v>0</v>
      </c>
      <c r="BI170" s="156">
        <f t="shared" si="38"/>
        <v>0</v>
      </c>
      <c r="BJ170" s="14" t="s">
        <v>76</v>
      </c>
      <c r="BK170" s="156">
        <f t="shared" si="39"/>
        <v>379.07</v>
      </c>
      <c r="BL170" s="14" t="s">
        <v>169</v>
      </c>
      <c r="BM170" s="155" t="s">
        <v>269</v>
      </c>
    </row>
    <row r="171" spans="1:65" s="2" customFormat="1" ht="16.5" customHeight="1">
      <c r="A171" s="26"/>
      <c r="B171" s="143"/>
      <c r="C171" s="157" t="s">
        <v>206</v>
      </c>
      <c r="D171" s="157" t="s">
        <v>155</v>
      </c>
      <c r="E171" s="158" t="s">
        <v>848</v>
      </c>
      <c r="F171" s="159" t="s">
        <v>849</v>
      </c>
      <c r="G171" s="160" t="s">
        <v>850</v>
      </c>
      <c r="H171" s="161">
        <v>1</v>
      </c>
      <c r="I171" s="162">
        <v>138.9</v>
      </c>
      <c r="J171" s="162">
        <f t="shared" si="30"/>
        <v>138.9</v>
      </c>
      <c r="K171" s="163"/>
      <c r="L171" s="164"/>
      <c r="M171" s="165" t="s">
        <v>1</v>
      </c>
      <c r="N171" s="166" t="s">
        <v>34</v>
      </c>
      <c r="O171" s="153">
        <v>0</v>
      </c>
      <c r="P171" s="153">
        <f t="shared" si="31"/>
        <v>0</v>
      </c>
      <c r="Q171" s="153">
        <v>0</v>
      </c>
      <c r="R171" s="153">
        <f t="shared" si="32"/>
        <v>0</v>
      </c>
      <c r="S171" s="153">
        <v>0</v>
      </c>
      <c r="T171" s="154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199</v>
      </c>
      <c r="AT171" s="155" t="s">
        <v>155</v>
      </c>
      <c r="AU171" s="155" t="s">
        <v>76</v>
      </c>
      <c r="AY171" s="14" t="s">
        <v>140</v>
      </c>
      <c r="BE171" s="156">
        <f t="shared" si="34"/>
        <v>0</v>
      </c>
      <c r="BF171" s="156">
        <f t="shared" si="35"/>
        <v>138.9</v>
      </c>
      <c r="BG171" s="156">
        <f t="shared" si="36"/>
        <v>0</v>
      </c>
      <c r="BH171" s="156">
        <f t="shared" si="37"/>
        <v>0</v>
      </c>
      <c r="BI171" s="156">
        <f t="shared" si="38"/>
        <v>0</v>
      </c>
      <c r="BJ171" s="14" t="s">
        <v>76</v>
      </c>
      <c r="BK171" s="156">
        <f t="shared" si="39"/>
        <v>138.9</v>
      </c>
      <c r="BL171" s="14" t="s">
        <v>169</v>
      </c>
      <c r="BM171" s="155" t="s">
        <v>272</v>
      </c>
    </row>
    <row r="172" spans="1:65" s="2" customFormat="1" ht="16.5" customHeight="1">
      <c r="A172" s="26"/>
      <c r="B172" s="143"/>
      <c r="C172" s="157" t="s">
        <v>273</v>
      </c>
      <c r="D172" s="157" t="s">
        <v>155</v>
      </c>
      <c r="E172" s="158" t="s">
        <v>851</v>
      </c>
      <c r="F172" s="159" t="s">
        <v>852</v>
      </c>
      <c r="G172" s="160" t="s">
        <v>187</v>
      </c>
      <c r="H172" s="161">
        <v>1</v>
      </c>
      <c r="I172" s="162">
        <v>48.56</v>
      </c>
      <c r="J172" s="162">
        <f t="shared" si="30"/>
        <v>48.56</v>
      </c>
      <c r="K172" s="163"/>
      <c r="L172" s="164"/>
      <c r="M172" s="165" t="s">
        <v>1</v>
      </c>
      <c r="N172" s="166" t="s">
        <v>34</v>
      </c>
      <c r="O172" s="153">
        <v>0</v>
      </c>
      <c r="P172" s="153">
        <f t="shared" si="31"/>
        <v>0</v>
      </c>
      <c r="Q172" s="153">
        <v>0</v>
      </c>
      <c r="R172" s="153">
        <f t="shared" si="32"/>
        <v>0</v>
      </c>
      <c r="S172" s="153">
        <v>0</v>
      </c>
      <c r="T172" s="154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199</v>
      </c>
      <c r="AT172" s="155" t="s">
        <v>155</v>
      </c>
      <c r="AU172" s="155" t="s">
        <v>76</v>
      </c>
      <c r="AY172" s="14" t="s">
        <v>140</v>
      </c>
      <c r="BE172" s="156">
        <f t="shared" si="34"/>
        <v>0</v>
      </c>
      <c r="BF172" s="156">
        <f t="shared" si="35"/>
        <v>48.56</v>
      </c>
      <c r="BG172" s="156">
        <f t="shared" si="36"/>
        <v>0</v>
      </c>
      <c r="BH172" s="156">
        <f t="shared" si="37"/>
        <v>0</v>
      </c>
      <c r="BI172" s="156">
        <f t="shared" si="38"/>
        <v>0</v>
      </c>
      <c r="BJ172" s="14" t="s">
        <v>76</v>
      </c>
      <c r="BK172" s="156">
        <f t="shared" si="39"/>
        <v>48.56</v>
      </c>
      <c r="BL172" s="14" t="s">
        <v>169</v>
      </c>
      <c r="BM172" s="155" t="s">
        <v>276</v>
      </c>
    </row>
    <row r="173" spans="1:65" s="2" customFormat="1" ht="33" customHeight="1">
      <c r="A173" s="26"/>
      <c r="B173" s="143"/>
      <c r="C173" s="144" t="s">
        <v>211</v>
      </c>
      <c r="D173" s="144" t="s">
        <v>142</v>
      </c>
      <c r="E173" s="145" t="s">
        <v>853</v>
      </c>
      <c r="F173" s="146" t="s">
        <v>854</v>
      </c>
      <c r="G173" s="147" t="s">
        <v>187</v>
      </c>
      <c r="H173" s="148">
        <v>1</v>
      </c>
      <c r="I173" s="149">
        <v>93.05</v>
      </c>
      <c r="J173" s="149">
        <f t="shared" si="30"/>
        <v>93.05</v>
      </c>
      <c r="K173" s="150"/>
      <c r="L173" s="27"/>
      <c r="M173" s="151" t="s">
        <v>1</v>
      </c>
      <c r="N173" s="152" t="s">
        <v>34</v>
      </c>
      <c r="O173" s="153">
        <v>0</v>
      </c>
      <c r="P173" s="153">
        <f t="shared" si="31"/>
        <v>0</v>
      </c>
      <c r="Q173" s="153">
        <v>0</v>
      </c>
      <c r="R173" s="153">
        <f t="shared" si="32"/>
        <v>0</v>
      </c>
      <c r="S173" s="153">
        <v>0</v>
      </c>
      <c r="T173" s="154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169</v>
      </c>
      <c r="AT173" s="155" t="s">
        <v>142</v>
      </c>
      <c r="AU173" s="155" t="s">
        <v>76</v>
      </c>
      <c r="AY173" s="14" t="s">
        <v>140</v>
      </c>
      <c r="BE173" s="156">
        <f t="shared" si="34"/>
        <v>0</v>
      </c>
      <c r="BF173" s="156">
        <f t="shared" si="35"/>
        <v>93.05</v>
      </c>
      <c r="BG173" s="156">
        <f t="shared" si="36"/>
        <v>0</v>
      </c>
      <c r="BH173" s="156">
        <f t="shared" si="37"/>
        <v>0</v>
      </c>
      <c r="BI173" s="156">
        <f t="shared" si="38"/>
        <v>0</v>
      </c>
      <c r="BJ173" s="14" t="s">
        <v>76</v>
      </c>
      <c r="BK173" s="156">
        <f t="shared" si="39"/>
        <v>93.05</v>
      </c>
      <c r="BL173" s="14" t="s">
        <v>169</v>
      </c>
      <c r="BM173" s="155" t="s">
        <v>279</v>
      </c>
    </row>
    <row r="174" spans="1:65" s="2" customFormat="1" ht="24.15" customHeight="1">
      <c r="A174" s="26"/>
      <c r="B174" s="143"/>
      <c r="C174" s="144" t="s">
        <v>281</v>
      </c>
      <c r="D174" s="144" t="s">
        <v>142</v>
      </c>
      <c r="E174" s="145" t="s">
        <v>855</v>
      </c>
      <c r="F174" s="146" t="s">
        <v>856</v>
      </c>
      <c r="G174" s="147" t="s">
        <v>158</v>
      </c>
      <c r="H174" s="148">
        <v>0.61499999999999999</v>
      </c>
      <c r="I174" s="149">
        <v>234.25</v>
      </c>
      <c r="J174" s="149">
        <f t="shared" si="30"/>
        <v>144.06</v>
      </c>
      <c r="K174" s="150"/>
      <c r="L174" s="27"/>
      <c r="M174" s="151" t="s">
        <v>1</v>
      </c>
      <c r="N174" s="152" t="s">
        <v>34</v>
      </c>
      <c r="O174" s="153">
        <v>0</v>
      </c>
      <c r="P174" s="153">
        <f t="shared" si="31"/>
        <v>0</v>
      </c>
      <c r="Q174" s="153">
        <v>0</v>
      </c>
      <c r="R174" s="153">
        <f t="shared" si="32"/>
        <v>0</v>
      </c>
      <c r="S174" s="153">
        <v>0</v>
      </c>
      <c r="T174" s="154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169</v>
      </c>
      <c r="AT174" s="155" t="s">
        <v>142</v>
      </c>
      <c r="AU174" s="155" t="s">
        <v>76</v>
      </c>
      <c r="AY174" s="14" t="s">
        <v>140</v>
      </c>
      <c r="BE174" s="156">
        <f t="shared" si="34"/>
        <v>0</v>
      </c>
      <c r="BF174" s="156">
        <f t="shared" si="35"/>
        <v>144.06</v>
      </c>
      <c r="BG174" s="156">
        <f t="shared" si="36"/>
        <v>0</v>
      </c>
      <c r="BH174" s="156">
        <f t="shared" si="37"/>
        <v>0</v>
      </c>
      <c r="BI174" s="156">
        <f t="shared" si="38"/>
        <v>0</v>
      </c>
      <c r="BJ174" s="14" t="s">
        <v>76</v>
      </c>
      <c r="BK174" s="156">
        <f t="shared" si="39"/>
        <v>144.06</v>
      </c>
      <c r="BL174" s="14" t="s">
        <v>169</v>
      </c>
      <c r="BM174" s="155" t="s">
        <v>284</v>
      </c>
    </row>
    <row r="175" spans="1:65" s="12" customFormat="1" ht="22.95" customHeight="1">
      <c r="B175" s="131"/>
      <c r="D175" s="132" t="s">
        <v>67</v>
      </c>
      <c r="E175" s="141" t="s">
        <v>857</v>
      </c>
      <c r="F175" s="141" t="s">
        <v>858</v>
      </c>
      <c r="J175" s="142">
        <f>BK175</f>
        <v>173.54</v>
      </c>
      <c r="L175" s="131"/>
      <c r="M175" s="135"/>
      <c r="N175" s="136"/>
      <c r="O175" s="136"/>
      <c r="P175" s="137">
        <f>SUM(P176:P178)</f>
        <v>0</v>
      </c>
      <c r="Q175" s="136"/>
      <c r="R175" s="137">
        <f>SUM(R176:R178)</f>
        <v>0</v>
      </c>
      <c r="S175" s="136"/>
      <c r="T175" s="138">
        <f>SUM(T176:T178)</f>
        <v>0</v>
      </c>
      <c r="AR175" s="132" t="s">
        <v>76</v>
      </c>
      <c r="AT175" s="139" t="s">
        <v>67</v>
      </c>
      <c r="AU175" s="139" t="s">
        <v>72</v>
      </c>
      <c r="AY175" s="132" t="s">
        <v>140</v>
      </c>
      <c r="BK175" s="140">
        <f>SUM(BK176:BK178)</f>
        <v>173.54</v>
      </c>
    </row>
    <row r="176" spans="1:65" s="2" customFormat="1" ht="24.15" customHeight="1">
      <c r="A176" s="26"/>
      <c r="B176" s="143"/>
      <c r="C176" s="144" t="s">
        <v>215</v>
      </c>
      <c r="D176" s="144" t="s">
        <v>142</v>
      </c>
      <c r="E176" s="145" t="s">
        <v>859</v>
      </c>
      <c r="F176" s="146" t="s">
        <v>860</v>
      </c>
      <c r="G176" s="147" t="s">
        <v>187</v>
      </c>
      <c r="H176" s="148">
        <v>1</v>
      </c>
      <c r="I176" s="149">
        <v>7.43</v>
      </c>
      <c r="J176" s="149">
        <f>ROUND(I176*H176,2)</f>
        <v>7.43</v>
      </c>
      <c r="K176" s="150"/>
      <c r="L176" s="27"/>
      <c r="M176" s="151" t="s">
        <v>1</v>
      </c>
      <c r="N176" s="152" t="s">
        <v>34</v>
      </c>
      <c r="O176" s="153">
        <v>0</v>
      </c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169</v>
      </c>
      <c r="AT176" s="155" t="s">
        <v>142</v>
      </c>
      <c r="AU176" s="155" t="s">
        <v>76</v>
      </c>
      <c r="AY176" s="14" t="s">
        <v>140</v>
      </c>
      <c r="BE176" s="156">
        <f>IF(N176="základná",J176,0)</f>
        <v>0</v>
      </c>
      <c r="BF176" s="156">
        <f>IF(N176="znížená",J176,0)</f>
        <v>7.43</v>
      </c>
      <c r="BG176" s="156">
        <f>IF(N176="zákl. prenesená",J176,0)</f>
        <v>0</v>
      </c>
      <c r="BH176" s="156">
        <f>IF(N176="zníž. prenesená",J176,0)</f>
        <v>0</v>
      </c>
      <c r="BI176" s="156">
        <f>IF(N176="nulová",J176,0)</f>
        <v>0</v>
      </c>
      <c r="BJ176" s="14" t="s">
        <v>76</v>
      </c>
      <c r="BK176" s="156">
        <f>ROUND(I176*H176,2)</f>
        <v>7.43</v>
      </c>
      <c r="BL176" s="14" t="s">
        <v>169</v>
      </c>
      <c r="BM176" s="155" t="s">
        <v>287</v>
      </c>
    </row>
    <row r="177" spans="1:65" s="2" customFormat="1" ht="37.950000000000003" customHeight="1">
      <c r="A177" s="26"/>
      <c r="B177" s="143"/>
      <c r="C177" s="157" t="s">
        <v>288</v>
      </c>
      <c r="D177" s="157" t="s">
        <v>155</v>
      </c>
      <c r="E177" s="158" t="s">
        <v>861</v>
      </c>
      <c r="F177" s="159" t="s">
        <v>862</v>
      </c>
      <c r="G177" s="160" t="s">
        <v>187</v>
      </c>
      <c r="H177" s="161">
        <v>1</v>
      </c>
      <c r="I177" s="162">
        <v>57.92</v>
      </c>
      <c r="J177" s="162">
        <f>ROUND(I177*H177,2)</f>
        <v>57.92</v>
      </c>
      <c r="K177" s="163"/>
      <c r="L177" s="164"/>
      <c r="M177" s="165" t="s">
        <v>1</v>
      </c>
      <c r="N177" s="166" t="s">
        <v>34</v>
      </c>
      <c r="O177" s="153">
        <v>0</v>
      </c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199</v>
      </c>
      <c r="AT177" s="155" t="s">
        <v>155</v>
      </c>
      <c r="AU177" s="155" t="s">
        <v>76</v>
      </c>
      <c r="AY177" s="14" t="s">
        <v>140</v>
      </c>
      <c r="BE177" s="156">
        <f>IF(N177="základná",J177,0)</f>
        <v>0</v>
      </c>
      <c r="BF177" s="156">
        <f>IF(N177="znížená",J177,0)</f>
        <v>57.92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4" t="s">
        <v>76</v>
      </c>
      <c r="BK177" s="156">
        <f>ROUND(I177*H177,2)</f>
        <v>57.92</v>
      </c>
      <c r="BL177" s="14" t="s">
        <v>169</v>
      </c>
      <c r="BM177" s="155" t="s">
        <v>291</v>
      </c>
    </row>
    <row r="178" spans="1:65" s="2" customFormat="1" ht="24.15" customHeight="1">
      <c r="A178" s="26"/>
      <c r="B178" s="143"/>
      <c r="C178" s="144" t="s">
        <v>219</v>
      </c>
      <c r="D178" s="144" t="s">
        <v>142</v>
      </c>
      <c r="E178" s="145" t="s">
        <v>863</v>
      </c>
      <c r="F178" s="146" t="s">
        <v>864</v>
      </c>
      <c r="G178" s="147" t="s">
        <v>158</v>
      </c>
      <c r="H178" s="148">
        <v>1.2470000000000001</v>
      </c>
      <c r="I178" s="149">
        <v>86.76</v>
      </c>
      <c r="J178" s="149">
        <f>ROUND(I178*H178,2)</f>
        <v>108.19</v>
      </c>
      <c r="K178" s="150"/>
      <c r="L178" s="27"/>
      <c r="M178" s="151" t="s">
        <v>1</v>
      </c>
      <c r="N178" s="152" t="s">
        <v>34</v>
      </c>
      <c r="O178" s="153">
        <v>0</v>
      </c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169</v>
      </c>
      <c r="AT178" s="155" t="s">
        <v>142</v>
      </c>
      <c r="AU178" s="155" t="s">
        <v>76</v>
      </c>
      <c r="AY178" s="14" t="s">
        <v>140</v>
      </c>
      <c r="BE178" s="156">
        <f>IF(N178="základná",J178,0)</f>
        <v>0</v>
      </c>
      <c r="BF178" s="156">
        <f>IF(N178="znížená",J178,0)</f>
        <v>108.19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4" t="s">
        <v>76</v>
      </c>
      <c r="BK178" s="156">
        <f>ROUND(I178*H178,2)</f>
        <v>108.19</v>
      </c>
      <c r="BL178" s="14" t="s">
        <v>169</v>
      </c>
      <c r="BM178" s="155" t="s">
        <v>294</v>
      </c>
    </row>
    <row r="179" spans="1:65" s="12" customFormat="1" ht="22.95" customHeight="1">
      <c r="B179" s="131"/>
      <c r="D179" s="132" t="s">
        <v>67</v>
      </c>
      <c r="E179" s="141" t="s">
        <v>865</v>
      </c>
      <c r="F179" s="141" t="s">
        <v>866</v>
      </c>
      <c r="J179" s="142">
        <f>BK179</f>
        <v>910.44</v>
      </c>
      <c r="L179" s="131"/>
      <c r="M179" s="135"/>
      <c r="N179" s="136"/>
      <c r="O179" s="136"/>
      <c r="P179" s="137">
        <f>SUM(P180:P196)</f>
        <v>0</v>
      </c>
      <c r="Q179" s="136"/>
      <c r="R179" s="137">
        <f>SUM(R180:R196)</f>
        <v>0</v>
      </c>
      <c r="S179" s="136"/>
      <c r="T179" s="138">
        <f>SUM(T180:T196)</f>
        <v>0</v>
      </c>
      <c r="AR179" s="132" t="s">
        <v>76</v>
      </c>
      <c r="AT179" s="139" t="s">
        <v>67</v>
      </c>
      <c r="AU179" s="139" t="s">
        <v>72</v>
      </c>
      <c r="AY179" s="132" t="s">
        <v>140</v>
      </c>
      <c r="BK179" s="140">
        <f>SUM(BK180:BK196)</f>
        <v>910.44</v>
      </c>
    </row>
    <row r="180" spans="1:65" s="2" customFormat="1" ht="24.15" customHeight="1">
      <c r="A180" s="26"/>
      <c r="B180" s="143"/>
      <c r="C180" s="144" t="s">
        <v>295</v>
      </c>
      <c r="D180" s="144" t="s">
        <v>142</v>
      </c>
      <c r="E180" s="145" t="s">
        <v>867</v>
      </c>
      <c r="F180" s="146" t="s">
        <v>868</v>
      </c>
      <c r="G180" s="147" t="s">
        <v>187</v>
      </c>
      <c r="H180" s="148">
        <v>4</v>
      </c>
      <c r="I180" s="149">
        <v>3.06</v>
      </c>
      <c r="J180" s="149">
        <f t="shared" ref="J180:J196" si="40">ROUND(I180*H180,2)</f>
        <v>12.24</v>
      </c>
      <c r="K180" s="150"/>
      <c r="L180" s="27"/>
      <c r="M180" s="151" t="s">
        <v>1</v>
      </c>
      <c r="N180" s="152" t="s">
        <v>34</v>
      </c>
      <c r="O180" s="153">
        <v>0</v>
      </c>
      <c r="P180" s="153">
        <f t="shared" ref="P180:P196" si="41">O180*H180</f>
        <v>0</v>
      </c>
      <c r="Q180" s="153">
        <v>0</v>
      </c>
      <c r="R180" s="153">
        <f t="shared" ref="R180:R196" si="42">Q180*H180</f>
        <v>0</v>
      </c>
      <c r="S180" s="153">
        <v>0</v>
      </c>
      <c r="T180" s="154">
        <f t="shared" ref="T180:T196" si="43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169</v>
      </c>
      <c r="AT180" s="155" t="s">
        <v>142</v>
      </c>
      <c r="AU180" s="155" t="s">
        <v>76</v>
      </c>
      <c r="AY180" s="14" t="s">
        <v>140</v>
      </c>
      <c r="BE180" s="156">
        <f t="shared" ref="BE180:BE196" si="44">IF(N180="základná",J180,0)</f>
        <v>0</v>
      </c>
      <c r="BF180" s="156">
        <f t="shared" ref="BF180:BF196" si="45">IF(N180="znížená",J180,0)</f>
        <v>12.24</v>
      </c>
      <c r="BG180" s="156">
        <f t="shared" ref="BG180:BG196" si="46">IF(N180="zákl. prenesená",J180,0)</f>
        <v>0</v>
      </c>
      <c r="BH180" s="156">
        <f t="shared" ref="BH180:BH196" si="47">IF(N180="zníž. prenesená",J180,0)</f>
        <v>0</v>
      </c>
      <c r="BI180" s="156">
        <f t="shared" ref="BI180:BI196" si="48">IF(N180="nulová",J180,0)</f>
        <v>0</v>
      </c>
      <c r="BJ180" s="14" t="s">
        <v>76</v>
      </c>
      <c r="BK180" s="156">
        <f t="shared" ref="BK180:BK196" si="49">ROUND(I180*H180,2)</f>
        <v>12.24</v>
      </c>
      <c r="BL180" s="14" t="s">
        <v>169</v>
      </c>
      <c r="BM180" s="155" t="s">
        <v>298</v>
      </c>
    </row>
    <row r="181" spans="1:65" s="2" customFormat="1" ht="24.15" customHeight="1">
      <c r="A181" s="26"/>
      <c r="B181" s="143"/>
      <c r="C181" s="157" t="s">
        <v>222</v>
      </c>
      <c r="D181" s="157" t="s">
        <v>155</v>
      </c>
      <c r="E181" s="158" t="s">
        <v>869</v>
      </c>
      <c r="F181" s="159" t="s">
        <v>870</v>
      </c>
      <c r="G181" s="160" t="s">
        <v>187</v>
      </c>
      <c r="H181" s="161">
        <v>4</v>
      </c>
      <c r="I181" s="162">
        <v>14.13</v>
      </c>
      <c r="J181" s="162">
        <f t="shared" si="40"/>
        <v>56.52</v>
      </c>
      <c r="K181" s="163"/>
      <c r="L181" s="164"/>
      <c r="M181" s="165" t="s">
        <v>1</v>
      </c>
      <c r="N181" s="166" t="s">
        <v>34</v>
      </c>
      <c r="O181" s="153">
        <v>0</v>
      </c>
      <c r="P181" s="153">
        <f t="shared" si="41"/>
        <v>0</v>
      </c>
      <c r="Q181" s="153">
        <v>0</v>
      </c>
      <c r="R181" s="153">
        <f t="shared" si="42"/>
        <v>0</v>
      </c>
      <c r="S181" s="153">
        <v>0</v>
      </c>
      <c r="T181" s="154">
        <f t="shared" si="4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199</v>
      </c>
      <c r="AT181" s="155" t="s">
        <v>155</v>
      </c>
      <c r="AU181" s="155" t="s">
        <v>76</v>
      </c>
      <c r="AY181" s="14" t="s">
        <v>140</v>
      </c>
      <c r="BE181" s="156">
        <f t="shared" si="44"/>
        <v>0</v>
      </c>
      <c r="BF181" s="156">
        <f t="shared" si="45"/>
        <v>56.52</v>
      </c>
      <c r="BG181" s="156">
        <f t="shared" si="46"/>
        <v>0</v>
      </c>
      <c r="BH181" s="156">
        <f t="shared" si="47"/>
        <v>0</v>
      </c>
      <c r="BI181" s="156">
        <f t="shared" si="48"/>
        <v>0</v>
      </c>
      <c r="BJ181" s="14" t="s">
        <v>76</v>
      </c>
      <c r="BK181" s="156">
        <f t="shared" si="49"/>
        <v>56.52</v>
      </c>
      <c r="BL181" s="14" t="s">
        <v>169</v>
      </c>
      <c r="BM181" s="155" t="s">
        <v>301</v>
      </c>
    </row>
    <row r="182" spans="1:65" s="2" customFormat="1" ht="24.15" customHeight="1">
      <c r="A182" s="26"/>
      <c r="B182" s="143"/>
      <c r="C182" s="144" t="s">
        <v>302</v>
      </c>
      <c r="D182" s="144" t="s">
        <v>142</v>
      </c>
      <c r="E182" s="145" t="s">
        <v>871</v>
      </c>
      <c r="F182" s="146" t="s">
        <v>872</v>
      </c>
      <c r="G182" s="147" t="s">
        <v>187</v>
      </c>
      <c r="H182" s="148">
        <v>16</v>
      </c>
      <c r="I182" s="149">
        <v>4.08</v>
      </c>
      <c r="J182" s="149">
        <f t="shared" si="40"/>
        <v>65.28</v>
      </c>
      <c r="K182" s="150"/>
      <c r="L182" s="27"/>
      <c r="M182" s="151" t="s">
        <v>1</v>
      </c>
      <c r="N182" s="152" t="s">
        <v>34</v>
      </c>
      <c r="O182" s="153">
        <v>0</v>
      </c>
      <c r="P182" s="153">
        <f t="shared" si="41"/>
        <v>0</v>
      </c>
      <c r="Q182" s="153">
        <v>0</v>
      </c>
      <c r="R182" s="153">
        <f t="shared" si="42"/>
        <v>0</v>
      </c>
      <c r="S182" s="153">
        <v>0</v>
      </c>
      <c r="T182" s="154">
        <f t="shared" si="4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169</v>
      </c>
      <c r="AT182" s="155" t="s">
        <v>142</v>
      </c>
      <c r="AU182" s="155" t="s">
        <v>76</v>
      </c>
      <c r="AY182" s="14" t="s">
        <v>140</v>
      </c>
      <c r="BE182" s="156">
        <f t="shared" si="44"/>
        <v>0</v>
      </c>
      <c r="BF182" s="156">
        <f t="shared" si="45"/>
        <v>65.28</v>
      </c>
      <c r="BG182" s="156">
        <f t="shared" si="46"/>
        <v>0</v>
      </c>
      <c r="BH182" s="156">
        <f t="shared" si="47"/>
        <v>0</v>
      </c>
      <c r="BI182" s="156">
        <f t="shared" si="48"/>
        <v>0</v>
      </c>
      <c r="BJ182" s="14" t="s">
        <v>76</v>
      </c>
      <c r="BK182" s="156">
        <f t="shared" si="49"/>
        <v>65.28</v>
      </c>
      <c r="BL182" s="14" t="s">
        <v>169</v>
      </c>
      <c r="BM182" s="155" t="s">
        <v>305</v>
      </c>
    </row>
    <row r="183" spans="1:65" s="2" customFormat="1" ht="55.5" customHeight="1">
      <c r="A183" s="26"/>
      <c r="B183" s="143"/>
      <c r="C183" s="157" t="s">
        <v>226</v>
      </c>
      <c r="D183" s="157" t="s">
        <v>155</v>
      </c>
      <c r="E183" s="158" t="s">
        <v>873</v>
      </c>
      <c r="F183" s="159" t="s">
        <v>874</v>
      </c>
      <c r="G183" s="160" t="s">
        <v>187</v>
      </c>
      <c r="H183" s="161">
        <v>16</v>
      </c>
      <c r="I183" s="162">
        <v>14.68</v>
      </c>
      <c r="J183" s="162">
        <f t="shared" si="40"/>
        <v>234.88</v>
      </c>
      <c r="K183" s="163"/>
      <c r="L183" s="164"/>
      <c r="M183" s="165" t="s">
        <v>1</v>
      </c>
      <c r="N183" s="166" t="s">
        <v>34</v>
      </c>
      <c r="O183" s="153">
        <v>0</v>
      </c>
      <c r="P183" s="153">
        <f t="shared" si="41"/>
        <v>0</v>
      </c>
      <c r="Q183" s="153">
        <v>0</v>
      </c>
      <c r="R183" s="153">
        <f t="shared" si="42"/>
        <v>0</v>
      </c>
      <c r="S183" s="153">
        <v>0</v>
      </c>
      <c r="T183" s="154">
        <f t="shared" si="4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199</v>
      </c>
      <c r="AT183" s="155" t="s">
        <v>155</v>
      </c>
      <c r="AU183" s="155" t="s">
        <v>76</v>
      </c>
      <c r="AY183" s="14" t="s">
        <v>140</v>
      </c>
      <c r="BE183" s="156">
        <f t="shared" si="44"/>
        <v>0</v>
      </c>
      <c r="BF183" s="156">
        <f t="shared" si="45"/>
        <v>234.88</v>
      </c>
      <c r="BG183" s="156">
        <f t="shared" si="46"/>
        <v>0</v>
      </c>
      <c r="BH183" s="156">
        <f t="shared" si="47"/>
        <v>0</v>
      </c>
      <c r="BI183" s="156">
        <f t="shared" si="48"/>
        <v>0</v>
      </c>
      <c r="BJ183" s="14" t="s">
        <v>76</v>
      </c>
      <c r="BK183" s="156">
        <f t="shared" si="49"/>
        <v>234.88</v>
      </c>
      <c r="BL183" s="14" t="s">
        <v>169</v>
      </c>
      <c r="BM183" s="155" t="s">
        <v>308</v>
      </c>
    </row>
    <row r="184" spans="1:65" s="2" customFormat="1" ht="21.75" customHeight="1">
      <c r="A184" s="26"/>
      <c r="B184" s="143"/>
      <c r="C184" s="144" t="s">
        <v>309</v>
      </c>
      <c r="D184" s="144" t="s">
        <v>142</v>
      </c>
      <c r="E184" s="145" t="s">
        <v>875</v>
      </c>
      <c r="F184" s="146" t="s">
        <v>876</v>
      </c>
      <c r="G184" s="147" t="s">
        <v>469</v>
      </c>
      <c r="H184" s="148">
        <v>16</v>
      </c>
      <c r="I184" s="149">
        <v>2.12</v>
      </c>
      <c r="J184" s="149">
        <f t="shared" si="40"/>
        <v>33.92</v>
      </c>
      <c r="K184" s="150"/>
      <c r="L184" s="27"/>
      <c r="M184" s="151" t="s">
        <v>1</v>
      </c>
      <c r="N184" s="152" t="s">
        <v>34</v>
      </c>
      <c r="O184" s="153">
        <v>0</v>
      </c>
      <c r="P184" s="153">
        <f t="shared" si="41"/>
        <v>0</v>
      </c>
      <c r="Q184" s="153">
        <v>0</v>
      </c>
      <c r="R184" s="153">
        <f t="shared" si="42"/>
        <v>0</v>
      </c>
      <c r="S184" s="153">
        <v>0</v>
      </c>
      <c r="T184" s="154">
        <f t="shared" si="4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169</v>
      </c>
      <c r="AT184" s="155" t="s">
        <v>142</v>
      </c>
      <c r="AU184" s="155" t="s">
        <v>76</v>
      </c>
      <c r="AY184" s="14" t="s">
        <v>140</v>
      </c>
      <c r="BE184" s="156">
        <f t="shared" si="44"/>
        <v>0</v>
      </c>
      <c r="BF184" s="156">
        <f t="shared" si="45"/>
        <v>33.92</v>
      </c>
      <c r="BG184" s="156">
        <f t="shared" si="46"/>
        <v>0</v>
      </c>
      <c r="BH184" s="156">
        <f t="shared" si="47"/>
        <v>0</v>
      </c>
      <c r="BI184" s="156">
        <f t="shared" si="48"/>
        <v>0</v>
      </c>
      <c r="BJ184" s="14" t="s">
        <v>76</v>
      </c>
      <c r="BK184" s="156">
        <f t="shared" si="49"/>
        <v>33.92</v>
      </c>
      <c r="BL184" s="14" t="s">
        <v>169</v>
      </c>
      <c r="BM184" s="155" t="s">
        <v>312</v>
      </c>
    </row>
    <row r="185" spans="1:65" s="2" customFormat="1" ht="21.75" customHeight="1">
      <c r="A185" s="26"/>
      <c r="B185" s="143"/>
      <c r="C185" s="157" t="s">
        <v>229</v>
      </c>
      <c r="D185" s="157" t="s">
        <v>155</v>
      </c>
      <c r="E185" s="158" t="s">
        <v>877</v>
      </c>
      <c r="F185" s="159" t="s">
        <v>878</v>
      </c>
      <c r="G185" s="160" t="s">
        <v>187</v>
      </c>
      <c r="H185" s="161">
        <v>16</v>
      </c>
      <c r="I185" s="162">
        <v>14.92</v>
      </c>
      <c r="J185" s="162">
        <f t="shared" si="40"/>
        <v>238.72</v>
      </c>
      <c r="K185" s="163"/>
      <c r="L185" s="164"/>
      <c r="M185" s="165" t="s">
        <v>1</v>
      </c>
      <c r="N185" s="166" t="s">
        <v>34</v>
      </c>
      <c r="O185" s="153">
        <v>0</v>
      </c>
      <c r="P185" s="153">
        <f t="shared" si="41"/>
        <v>0</v>
      </c>
      <c r="Q185" s="153">
        <v>0</v>
      </c>
      <c r="R185" s="153">
        <f t="shared" si="42"/>
        <v>0</v>
      </c>
      <c r="S185" s="153">
        <v>0</v>
      </c>
      <c r="T185" s="154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199</v>
      </c>
      <c r="AT185" s="155" t="s">
        <v>155</v>
      </c>
      <c r="AU185" s="155" t="s">
        <v>76</v>
      </c>
      <c r="AY185" s="14" t="s">
        <v>140</v>
      </c>
      <c r="BE185" s="156">
        <f t="shared" si="44"/>
        <v>0</v>
      </c>
      <c r="BF185" s="156">
        <f t="shared" si="45"/>
        <v>238.72</v>
      </c>
      <c r="BG185" s="156">
        <f t="shared" si="46"/>
        <v>0</v>
      </c>
      <c r="BH185" s="156">
        <f t="shared" si="47"/>
        <v>0</v>
      </c>
      <c r="BI185" s="156">
        <f t="shared" si="48"/>
        <v>0</v>
      </c>
      <c r="BJ185" s="14" t="s">
        <v>76</v>
      </c>
      <c r="BK185" s="156">
        <f t="shared" si="49"/>
        <v>238.72</v>
      </c>
      <c r="BL185" s="14" t="s">
        <v>169</v>
      </c>
      <c r="BM185" s="155" t="s">
        <v>315</v>
      </c>
    </row>
    <row r="186" spans="1:65" s="2" customFormat="1" ht="16.5" customHeight="1">
      <c r="A186" s="26"/>
      <c r="B186" s="143"/>
      <c r="C186" s="144" t="s">
        <v>316</v>
      </c>
      <c r="D186" s="144" t="s">
        <v>142</v>
      </c>
      <c r="E186" s="145" t="s">
        <v>879</v>
      </c>
      <c r="F186" s="146" t="s">
        <v>880</v>
      </c>
      <c r="G186" s="147" t="s">
        <v>187</v>
      </c>
      <c r="H186" s="148">
        <v>2</v>
      </c>
      <c r="I186" s="149">
        <v>2.5299999999999998</v>
      </c>
      <c r="J186" s="149">
        <f t="shared" si="40"/>
        <v>5.0599999999999996</v>
      </c>
      <c r="K186" s="150"/>
      <c r="L186" s="27"/>
      <c r="M186" s="151" t="s">
        <v>1</v>
      </c>
      <c r="N186" s="152" t="s">
        <v>34</v>
      </c>
      <c r="O186" s="153">
        <v>0</v>
      </c>
      <c r="P186" s="153">
        <f t="shared" si="41"/>
        <v>0</v>
      </c>
      <c r="Q186" s="153">
        <v>0</v>
      </c>
      <c r="R186" s="153">
        <f t="shared" si="42"/>
        <v>0</v>
      </c>
      <c r="S186" s="153">
        <v>0</v>
      </c>
      <c r="T186" s="154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169</v>
      </c>
      <c r="AT186" s="155" t="s">
        <v>142</v>
      </c>
      <c r="AU186" s="155" t="s">
        <v>76</v>
      </c>
      <c r="AY186" s="14" t="s">
        <v>140</v>
      </c>
      <c r="BE186" s="156">
        <f t="shared" si="44"/>
        <v>0</v>
      </c>
      <c r="BF186" s="156">
        <f t="shared" si="45"/>
        <v>5.0599999999999996</v>
      </c>
      <c r="BG186" s="156">
        <f t="shared" si="46"/>
        <v>0</v>
      </c>
      <c r="BH186" s="156">
        <f t="shared" si="47"/>
        <v>0</v>
      </c>
      <c r="BI186" s="156">
        <f t="shared" si="48"/>
        <v>0</v>
      </c>
      <c r="BJ186" s="14" t="s">
        <v>76</v>
      </c>
      <c r="BK186" s="156">
        <f t="shared" si="49"/>
        <v>5.0599999999999996</v>
      </c>
      <c r="BL186" s="14" t="s">
        <v>169</v>
      </c>
      <c r="BM186" s="155" t="s">
        <v>319</v>
      </c>
    </row>
    <row r="187" spans="1:65" s="2" customFormat="1" ht="16.5" customHeight="1">
      <c r="A187" s="26"/>
      <c r="B187" s="143"/>
      <c r="C187" s="157" t="s">
        <v>233</v>
      </c>
      <c r="D187" s="157" t="s">
        <v>155</v>
      </c>
      <c r="E187" s="158" t="s">
        <v>881</v>
      </c>
      <c r="F187" s="159" t="s">
        <v>882</v>
      </c>
      <c r="G187" s="160" t="s">
        <v>187</v>
      </c>
      <c r="H187" s="161">
        <v>2</v>
      </c>
      <c r="I187" s="162">
        <v>8.49</v>
      </c>
      <c r="J187" s="162">
        <f t="shared" si="40"/>
        <v>16.98</v>
      </c>
      <c r="K187" s="163"/>
      <c r="L187" s="164"/>
      <c r="M187" s="165" t="s">
        <v>1</v>
      </c>
      <c r="N187" s="166" t="s">
        <v>34</v>
      </c>
      <c r="O187" s="153">
        <v>0</v>
      </c>
      <c r="P187" s="153">
        <f t="shared" si="41"/>
        <v>0</v>
      </c>
      <c r="Q187" s="153">
        <v>0</v>
      </c>
      <c r="R187" s="153">
        <f t="shared" si="42"/>
        <v>0</v>
      </c>
      <c r="S187" s="153">
        <v>0</v>
      </c>
      <c r="T187" s="154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199</v>
      </c>
      <c r="AT187" s="155" t="s">
        <v>155</v>
      </c>
      <c r="AU187" s="155" t="s">
        <v>76</v>
      </c>
      <c r="AY187" s="14" t="s">
        <v>140</v>
      </c>
      <c r="BE187" s="156">
        <f t="shared" si="44"/>
        <v>0</v>
      </c>
      <c r="BF187" s="156">
        <f t="shared" si="45"/>
        <v>16.98</v>
      </c>
      <c r="BG187" s="156">
        <f t="shared" si="46"/>
        <v>0</v>
      </c>
      <c r="BH187" s="156">
        <f t="shared" si="47"/>
        <v>0</v>
      </c>
      <c r="BI187" s="156">
        <f t="shared" si="48"/>
        <v>0</v>
      </c>
      <c r="BJ187" s="14" t="s">
        <v>76</v>
      </c>
      <c r="BK187" s="156">
        <f t="shared" si="49"/>
        <v>16.98</v>
      </c>
      <c r="BL187" s="14" t="s">
        <v>169</v>
      </c>
      <c r="BM187" s="155" t="s">
        <v>322</v>
      </c>
    </row>
    <row r="188" spans="1:65" s="2" customFormat="1" ht="16.5" customHeight="1">
      <c r="A188" s="26"/>
      <c r="B188" s="143"/>
      <c r="C188" s="144" t="s">
        <v>323</v>
      </c>
      <c r="D188" s="144" t="s">
        <v>142</v>
      </c>
      <c r="E188" s="145" t="s">
        <v>883</v>
      </c>
      <c r="F188" s="146" t="s">
        <v>884</v>
      </c>
      <c r="G188" s="147" t="s">
        <v>187</v>
      </c>
      <c r="H188" s="148">
        <v>3</v>
      </c>
      <c r="I188" s="149">
        <v>3.92</v>
      </c>
      <c r="J188" s="149">
        <f t="shared" si="40"/>
        <v>11.76</v>
      </c>
      <c r="K188" s="150"/>
      <c r="L188" s="27"/>
      <c r="M188" s="151" t="s">
        <v>1</v>
      </c>
      <c r="N188" s="152" t="s">
        <v>34</v>
      </c>
      <c r="O188" s="153">
        <v>0</v>
      </c>
      <c r="P188" s="153">
        <f t="shared" si="41"/>
        <v>0</v>
      </c>
      <c r="Q188" s="153">
        <v>0</v>
      </c>
      <c r="R188" s="153">
        <f t="shared" si="42"/>
        <v>0</v>
      </c>
      <c r="S188" s="153">
        <v>0</v>
      </c>
      <c r="T188" s="154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169</v>
      </c>
      <c r="AT188" s="155" t="s">
        <v>142</v>
      </c>
      <c r="AU188" s="155" t="s">
        <v>76</v>
      </c>
      <c r="AY188" s="14" t="s">
        <v>140</v>
      </c>
      <c r="BE188" s="156">
        <f t="shared" si="44"/>
        <v>0</v>
      </c>
      <c r="BF188" s="156">
        <f t="shared" si="45"/>
        <v>11.76</v>
      </c>
      <c r="BG188" s="156">
        <f t="shared" si="46"/>
        <v>0</v>
      </c>
      <c r="BH188" s="156">
        <f t="shared" si="47"/>
        <v>0</v>
      </c>
      <c r="BI188" s="156">
        <f t="shared" si="48"/>
        <v>0</v>
      </c>
      <c r="BJ188" s="14" t="s">
        <v>76</v>
      </c>
      <c r="BK188" s="156">
        <f t="shared" si="49"/>
        <v>11.76</v>
      </c>
      <c r="BL188" s="14" t="s">
        <v>169</v>
      </c>
      <c r="BM188" s="155" t="s">
        <v>326</v>
      </c>
    </row>
    <row r="189" spans="1:65" s="2" customFormat="1" ht="16.5" customHeight="1">
      <c r="A189" s="26"/>
      <c r="B189" s="143"/>
      <c r="C189" s="157" t="s">
        <v>236</v>
      </c>
      <c r="D189" s="157" t="s">
        <v>155</v>
      </c>
      <c r="E189" s="158" t="s">
        <v>885</v>
      </c>
      <c r="F189" s="159" t="s">
        <v>886</v>
      </c>
      <c r="G189" s="160" t="s">
        <v>187</v>
      </c>
      <c r="H189" s="161">
        <v>3</v>
      </c>
      <c r="I189" s="162">
        <v>20.37</v>
      </c>
      <c r="J189" s="162">
        <f t="shared" si="40"/>
        <v>61.11</v>
      </c>
      <c r="K189" s="163"/>
      <c r="L189" s="164"/>
      <c r="M189" s="165" t="s">
        <v>1</v>
      </c>
      <c r="N189" s="166" t="s">
        <v>34</v>
      </c>
      <c r="O189" s="153">
        <v>0</v>
      </c>
      <c r="P189" s="153">
        <f t="shared" si="41"/>
        <v>0</v>
      </c>
      <c r="Q189" s="153">
        <v>0</v>
      </c>
      <c r="R189" s="153">
        <f t="shared" si="42"/>
        <v>0</v>
      </c>
      <c r="S189" s="153">
        <v>0</v>
      </c>
      <c r="T189" s="154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199</v>
      </c>
      <c r="AT189" s="155" t="s">
        <v>155</v>
      </c>
      <c r="AU189" s="155" t="s">
        <v>76</v>
      </c>
      <c r="AY189" s="14" t="s">
        <v>140</v>
      </c>
      <c r="BE189" s="156">
        <f t="shared" si="44"/>
        <v>0</v>
      </c>
      <c r="BF189" s="156">
        <f t="shared" si="45"/>
        <v>61.11</v>
      </c>
      <c r="BG189" s="156">
        <f t="shared" si="46"/>
        <v>0</v>
      </c>
      <c r="BH189" s="156">
        <f t="shared" si="47"/>
        <v>0</v>
      </c>
      <c r="BI189" s="156">
        <f t="shared" si="48"/>
        <v>0</v>
      </c>
      <c r="BJ189" s="14" t="s">
        <v>76</v>
      </c>
      <c r="BK189" s="156">
        <f t="shared" si="49"/>
        <v>61.11</v>
      </c>
      <c r="BL189" s="14" t="s">
        <v>169</v>
      </c>
      <c r="BM189" s="155" t="s">
        <v>329</v>
      </c>
    </row>
    <row r="190" spans="1:65" s="2" customFormat="1" ht="16.5" customHeight="1">
      <c r="A190" s="26"/>
      <c r="B190" s="143"/>
      <c r="C190" s="144" t="s">
        <v>330</v>
      </c>
      <c r="D190" s="144" t="s">
        <v>142</v>
      </c>
      <c r="E190" s="145" t="s">
        <v>887</v>
      </c>
      <c r="F190" s="146" t="s">
        <v>888</v>
      </c>
      <c r="G190" s="147" t="s">
        <v>187</v>
      </c>
      <c r="H190" s="148">
        <v>1</v>
      </c>
      <c r="I190" s="149">
        <v>5.76</v>
      </c>
      <c r="J190" s="149">
        <f t="shared" si="40"/>
        <v>5.76</v>
      </c>
      <c r="K190" s="150"/>
      <c r="L190" s="27"/>
      <c r="M190" s="151" t="s">
        <v>1</v>
      </c>
      <c r="N190" s="152" t="s">
        <v>34</v>
      </c>
      <c r="O190" s="153">
        <v>0</v>
      </c>
      <c r="P190" s="153">
        <f t="shared" si="41"/>
        <v>0</v>
      </c>
      <c r="Q190" s="153">
        <v>0</v>
      </c>
      <c r="R190" s="153">
        <f t="shared" si="42"/>
        <v>0</v>
      </c>
      <c r="S190" s="153">
        <v>0</v>
      </c>
      <c r="T190" s="154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169</v>
      </c>
      <c r="AT190" s="155" t="s">
        <v>142</v>
      </c>
      <c r="AU190" s="155" t="s">
        <v>76</v>
      </c>
      <c r="AY190" s="14" t="s">
        <v>140</v>
      </c>
      <c r="BE190" s="156">
        <f t="shared" si="44"/>
        <v>0</v>
      </c>
      <c r="BF190" s="156">
        <f t="shared" si="45"/>
        <v>5.76</v>
      </c>
      <c r="BG190" s="156">
        <f t="shared" si="46"/>
        <v>0</v>
      </c>
      <c r="BH190" s="156">
        <f t="shared" si="47"/>
        <v>0</v>
      </c>
      <c r="BI190" s="156">
        <f t="shared" si="48"/>
        <v>0</v>
      </c>
      <c r="BJ190" s="14" t="s">
        <v>76</v>
      </c>
      <c r="BK190" s="156">
        <f t="shared" si="49"/>
        <v>5.76</v>
      </c>
      <c r="BL190" s="14" t="s">
        <v>169</v>
      </c>
      <c r="BM190" s="155" t="s">
        <v>333</v>
      </c>
    </row>
    <row r="191" spans="1:65" s="2" customFormat="1" ht="24.15" customHeight="1">
      <c r="A191" s="26"/>
      <c r="B191" s="143"/>
      <c r="C191" s="157" t="s">
        <v>240</v>
      </c>
      <c r="D191" s="157" t="s">
        <v>155</v>
      </c>
      <c r="E191" s="158" t="s">
        <v>889</v>
      </c>
      <c r="F191" s="159" t="s">
        <v>890</v>
      </c>
      <c r="G191" s="160" t="s">
        <v>187</v>
      </c>
      <c r="H191" s="161">
        <v>1</v>
      </c>
      <c r="I191" s="162">
        <v>21.57</v>
      </c>
      <c r="J191" s="162">
        <f t="shared" si="40"/>
        <v>21.57</v>
      </c>
      <c r="K191" s="163"/>
      <c r="L191" s="164"/>
      <c r="M191" s="165" t="s">
        <v>1</v>
      </c>
      <c r="N191" s="166" t="s">
        <v>34</v>
      </c>
      <c r="O191" s="153">
        <v>0</v>
      </c>
      <c r="P191" s="153">
        <f t="shared" si="41"/>
        <v>0</v>
      </c>
      <c r="Q191" s="153">
        <v>0</v>
      </c>
      <c r="R191" s="153">
        <f t="shared" si="42"/>
        <v>0</v>
      </c>
      <c r="S191" s="153">
        <v>0</v>
      </c>
      <c r="T191" s="154">
        <f t="shared" si="4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199</v>
      </c>
      <c r="AT191" s="155" t="s">
        <v>155</v>
      </c>
      <c r="AU191" s="155" t="s">
        <v>76</v>
      </c>
      <c r="AY191" s="14" t="s">
        <v>140</v>
      </c>
      <c r="BE191" s="156">
        <f t="shared" si="44"/>
        <v>0</v>
      </c>
      <c r="BF191" s="156">
        <f t="shared" si="45"/>
        <v>21.57</v>
      </c>
      <c r="BG191" s="156">
        <f t="shared" si="46"/>
        <v>0</v>
      </c>
      <c r="BH191" s="156">
        <f t="shared" si="47"/>
        <v>0</v>
      </c>
      <c r="BI191" s="156">
        <f t="shared" si="48"/>
        <v>0</v>
      </c>
      <c r="BJ191" s="14" t="s">
        <v>76</v>
      </c>
      <c r="BK191" s="156">
        <f t="shared" si="49"/>
        <v>21.57</v>
      </c>
      <c r="BL191" s="14" t="s">
        <v>169</v>
      </c>
      <c r="BM191" s="155" t="s">
        <v>336</v>
      </c>
    </row>
    <row r="192" spans="1:65" s="2" customFormat="1" ht="24.15" customHeight="1">
      <c r="A192" s="26"/>
      <c r="B192" s="143"/>
      <c r="C192" s="144" t="s">
        <v>337</v>
      </c>
      <c r="D192" s="144" t="s">
        <v>142</v>
      </c>
      <c r="E192" s="145" t="s">
        <v>891</v>
      </c>
      <c r="F192" s="146" t="s">
        <v>892</v>
      </c>
      <c r="G192" s="147" t="s">
        <v>187</v>
      </c>
      <c r="H192" s="148">
        <v>2</v>
      </c>
      <c r="I192" s="149">
        <v>8.24</v>
      </c>
      <c r="J192" s="149">
        <f t="shared" si="40"/>
        <v>16.48</v>
      </c>
      <c r="K192" s="150"/>
      <c r="L192" s="27"/>
      <c r="M192" s="151" t="s">
        <v>1</v>
      </c>
      <c r="N192" s="152" t="s">
        <v>34</v>
      </c>
      <c r="O192" s="153">
        <v>0</v>
      </c>
      <c r="P192" s="153">
        <f t="shared" si="41"/>
        <v>0</v>
      </c>
      <c r="Q192" s="153">
        <v>0</v>
      </c>
      <c r="R192" s="153">
        <f t="shared" si="42"/>
        <v>0</v>
      </c>
      <c r="S192" s="153">
        <v>0</v>
      </c>
      <c r="T192" s="154">
        <f t="shared" si="4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169</v>
      </c>
      <c r="AT192" s="155" t="s">
        <v>142</v>
      </c>
      <c r="AU192" s="155" t="s">
        <v>76</v>
      </c>
      <c r="AY192" s="14" t="s">
        <v>140</v>
      </c>
      <c r="BE192" s="156">
        <f t="shared" si="44"/>
        <v>0</v>
      </c>
      <c r="BF192" s="156">
        <f t="shared" si="45"/>
        <v>16.48</v>
      </c>
      <c r="BG192" s="156">
        <f t="shared" si="46"/>
        <v>0</v>
      </c>
      <c r="BH192" s="156">
        <f t="shared" si="47"/>
        <v>0</v>
      </c>
      <c r="BI192" s="156">
        <f t="shared" si="48"/>
        <v>0</v>
      </c>
      <c r="BJ192" s="14" t="s">
        <v>76</v>
      </c>
      <c r="BK192" s="156">
        <f t="shared" si="49"/>
        <v>16.48</v>
      </c>
      <c r="BL192" s="14" t="s">
        <v>169</v>
      </c>
      <c r="BM192" s="155" t="s">
        <v>340</v>
      </c>
    </row>
    <row r="193" spans="1:65" s="2" customFormat="1" ht="21.75" customHeight="1">
      <c r="A193" s="26"/>
      <c r="B193" s="143"/>
      <c r="C193" s="157" t="s">
        <v>243</v>
      </c>
      <c r="D193" s="157" t="s">
        <v>155</v>
      </c>
      <c r="E193" s="158" t="s">
        <v>893</v>
      </c>
      <c r="F193" s="159" t="s">
        <v>894</v>
      </c>
      <c r="G193" s="160" t="s">
        <v>187</v>
      </c>
      <c r="H193" s="161">
        <v>2</v>
      </c>
      <c r="I193" s="162">
        <v>7.58</v>
      </c>
      <c r="J193" s="162">
        <f t="shared" si="40"/>
        <v>15.16</v>
      </c>
      <c r="K193" s="163"/>
      <c r="L193" s="164"/>
      <c r="M193" s="165" t="s">
        <v>1</v>
      </c>
      <c r="N193" s="166" t="s">
        <v>34</v>
      </c>
      <c r="O193" s="153">
        <v>0</v>
      </c>
      <c r="P193" s="153">
        <f t="shared" si="41"/>
        <v>0</v>
      </c>
      <c r="Q193" s="153">
        <v>0</v>
      </c>
      <c r="R193" s="153">
        <f t="shared" si="42"/>
        <v>0</v>
      </c>
      <c r="S193" s="153">
        <v>0</v>
      </c>
      <c r="T193" s="154">
        <f t="shared" si="4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199</v>
      </c>
      <c r="AT193" s="155" t="s">
        <v>155</v>
      </c>
      <c r="AU193" s="155" t="s">
        <v>76</v>
      </c>
      <c r="AY193" s="14" t="s">
        <v>140</v>
      </c>
      <c r="BE193" s="156">
        <f t="shared" si="44"/>
        <v>0</v>
      </c>
      <c r="BF193" s="156">
        <f t="shared" si="45"/>
        <v>15.16</v>
      </c>
      <c r="BG193" s="156">
        <f t="shared" si="46"/>
        <v>0</v>
      </c>
      <c r="BH193" s="156">
        <f t="shared" si="47"/>
        <v>0</v>
      </c>
      <c r="BI193" s="156">
        <f t="shared" si="48"/>
        <v>0</v>
      </c>
      <c r="BJ193" s="14" t="s">
        <v>76</v>
      </c>
      <c r="BK193" s="156">
        <f t="shared" si="49"/>
        <v>15.16</v>
      </c>
      <c r="BL193" s="14" t="s">
        <v>169</v>
      </c>
      <c r="BM193" s="155" t="s">
        <v>343</v>
      </c>
    </row>
    <row r="194" spans="1:65" s="2" customFormat="1" ht="16.5" customHeight="1">
      <c r="A194" s="26"/>
      <c r="B194" s="143"/>
      <c r="C194" s="144" t="s">
        <v>344</v>
      </c>
      <c r="D194" s="144" t="s">
        <v>142</v>
      </c>
      <c r="E194" s="145" t="s">
        <v>895</v>
      </c>
      <c r="F194" s="146" t="s">
        <v>896</v>
      </c>
      <c r="G194" s="147" t="s">
        <v>187</v>
      </c>
      <c r="H194" s="148">
        <v>1</v>
      </c>
      <c r="I194" s="149">
        <v>5.77</v>
      </c>
      <c r="J194" s="149">
        <f t="shared" si="40"/>
        <v>5.77</v>
      </c>
      <c r="K194" s="150"/>
      <c r="L194" s="27"/>
      <c r="M194" s="151" t="s">
        <v>1</v>
      </c>
      <c r="N194" s="152" t="s">
        <v>34</v>
      </c>
      <c r="O194" s="153">
        <v>0</v>
      </c>
      <c r="P194" s="153">
        <f t="shared" si="41"/>
        <v>0</v>
      </c>
      <c r="Q194" s="153">
        <v>0</v>
      </c>
      <c r="R194" s="153">
        <f t="shared" si="42"/>
        <v>0</v>
      </c>
      <c r="S194" s="153">
        <v>0</v>
      </c>
      <c r="T194" s="154">
        <f t="shared" si="4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169</v>
      </c>
      <c r="AT194" s="155" t="s">
        <v>142</v>
      </c>
      <c r="AU194" s="155" t="s">
        <v>76</v>
      </c>
      <c r="AY194" s="14" t="s">
        <v>140</v>
      </c>
      <c r="BE194" s="156">
        <f t="shared" si="44"/>
        <v>0</v>
      </c>
      <c r="BF194" s="156">
        <f t="shared" si="45"/>
        <v>5.77</v>
      </c>
      <c r="BG194" s="156">
        <f t="shared" si="46"/>
        <v>0</v>
      </c>
      <c r="BH194" s="156">
        <f t="shared" si="47"/>
        <v>0</v>
      </c>
      <c r="BI194" s="156">
        <f t="shared" si="48"/>
        <v>0</v>
      </c>
      <c r="BJ194" s="14" t="s">
        <v>76</v>
      </c>
      <c r="BK194" s="156">
        <f t="shared" si="49"/>
        <v>5.77</v>
      </c>
      <c r="BL194" s="14" t="s">
        <v>169</v>
      </c>
      <c r="BM194" s="155" t="s">
        <v>347</v>
      </c>
    </row>
    <row r="195" spans="1:65" s="2" customFormat="1" ht="24.15" customHeight="1">
      <c r="A195" s="26"/>
      <c r="B195" s="143"/>
      <c r="C195" s="157" t="s">
        <v>247</v>
      </c>
      <c r="D195" s="157" t="s">
        <v>155</v>
      </c>
      <c r="E195" s="158" t="s">
        <v>897</v>
      </c>
      <c r="F195" s="159" t="s">
        <v>898</v>
      </c>
      <c r="G195" s="160" t="s">
        <v>187</v>
      </c>
      <c r="H195" s="161">
        <v>1</v>
      </c>
      <c r="I195" s="162">
        <v>95.44</v>
      </c>
      <c r="J195" s="162">
        <f t="shared" si="40"/>
        <v>95.44</v>
      </c>
      <c r="K195" s="163"/>
      <c r="L195" s="164"/>
      <c r="M195" s="165" t="s">
        <v>1</v>
      </c>
      <c r="N195" s="166" t="s">
        <v>34</v>
      </c>
      <c r="O195" s="153">
        <v>0</v>
      </c>
      <c r="P195" s="153">
        <f t="shared" si="41"/>
        <v>0</v>
      </c>
      <c r="Q195" s="153">
        <v>0</v>
      </c>
      <c r="R195" s="153">
        <f t="shared" si="42"/>
        <v>0</v>
      </c>
      <c r="S195" s="153">
        <v>0</v>
      </c>
      <c r="T195" s="154">
        <f t="shared" si="4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199</v>
      </c>
      <c r="AT195" s="155" t="s">
        <v>155</v>
      </c>
      <c r="AU195" s="155" t="s">
        <v>76</v>
      </c>
      <c r="AY195" s="14" t="s">
        <v>140</v>
      </c>
      <c r="BE195" s="156">
        <f t="shared" si="44"/>
        <v>0</v>
      </c>
      <c r="BF195" s="156">
        <f t="shared" si="45"/>
        <v>95.44</v>
      </c>
      <c r="BG195" s="156">
        <f t="shared" si="46"/>
        <v>0</v>
      </c>
      <c r="BH195" s="156">
        <f t="shared" si="47"/>
        <v>0</v>
      </c>
      <c r="BI195" s="156">
        <f t="shared" si="48"/>
        <v>0</v>
      </c>
      <c r="BJ195" s="14" t="s">
        <v>76</v>
      </c>
      <c r="BK195" s="156">
        <f t="shared" si="49"/>
        <v>95.44</v>
      </c>
      <c r="BL195" s="14" t="s">
        <v>169</v>
      </c>
      <c r="BM195" s="155" t="s">
        <v>350</v>
      </c>
    </row>
    <row r="196" spans="1:65" s="2" customFormat="1" ht="24.15" customHeight="1">
      <c r="A196" s="26"/>
      <c r="B196" s="143"/>
      <c r="C196" s="144" t="s">
        <v>351</v>
      </c>
      <c r="D196" s="144" t="s">
        <v>142</v>
      </c>
      <c r="E196" s="145" t="s">
        <v>899</v>
      </c>
      <c r="F196" s="146" t="s">
        <v>900</v>
      </c>
      <c r="G196" s="147" t="s">
        <v>158</v>
      </c>
      <c r="H196" s="148">
        <v>0.29499999999999998</v>
      </c>
      <c r="I196" s="149">
        <v>46.75</v>
      </c>
      <c r="J196" s="149">
        <f t="shared" si="40"/>
        <v>13.79</v>
      </c>
      <c r="K196" s="150"/>
      <c r="L196" s="27"/>
      <c r="M196" s="151" t="s">
        <v>1</v>
      </c>
      <c r="N196" s="152" t="s">
        <v>34</v>
      </c>
      <c r="O196" s="153">
        <v>0</v>
      </c>
      <c r="P196" s="153">
        <f t="shared" si="41"/>
        <v>0</v>
      </c>
      <c r="Q196" s="153">
        <v>0</v>
      </c>
      <c r="R196" s="153">
        <f t="shared" si="42"/>
        <v>0</v>
      </c>
      <c r="S196" s="153">
        <v>0</v>
      </c>
      <c r="T196" s="154">
        <f t="shared" si="4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169</v>
      </c>
      <c r="AT196" s="155" t="s">
        <v>142</v>
      </c>
      <c r="AU196" s="155" t="s">
        <v>76</v>
      </c>
      <c r="AY196" s="14" t="s">
        <v>140</v>
      </c>
      <c r="BE196" s="156">
        <f t="shared" si="44"/>
        <v>0</v>
      </c>
      <c r="BF196" s="156">
        <f t="shared" si="45"/>
        <v>13.79</v>
      </c>
      <c r="BG196" s="156">
        <f t="shared" si="46"/>
        <v>0</v>
      </c>
      <c r="BH196" s="156">
        <f t="shared" si="47"/>
        <v>0</v>
      </c>
      <c r="BI196" s="156">
        <f t="shared" si="48"/>
        <v>0</v>
      </c>
      <c r="BJ196" s="14" t="s">
        <v>76</v>
      </c>
      <c r="BK196" s="156">
        <f t="shared" si="49"/>
        <v>13.79</v>
      </c>
      <c r="BL196" s="14" t="s">
        <v>169</v>
      </c>
      <c r="BM196" s="155" t="s">
        <v>354</v>
      </c>
    </row>
    <row r="197" spans="1:65" s="12" customFormat="1" ht="22.95" customHeight="1">
      <c r="B197" s="131"/>
      <c r="D197" s="132" t="s">
        <v>67</v>
      </c>
      <c r="E197" s="141" t="s">
        <v>483</v>
      </c>
      <c r="F197" s="141" t="s">
        <v>901</v>
      </c>
      <c r="J197" s="142">
        <f>BK197</f>
        <v>3895.47</v>
      </c>
      <c r="L197" s="131"/>
      <c r="M197" s="135"/>
      <c r="N197" s="136"/>
      <c r="O197" s="136"/>
      <c r="P197" s="137">
        <f>SUM(P198:P213)</f>
        <v>0</v>
      </c>
      <c r="Q197" s="136"/>
      <c r="R197" s="137">
        <f>SUM(R198:R213)</f>
        <v>0</v>
      </c>
      <c r="S197" s="136"/>
      <c r="T197" s="138">
        <f>SUM(T198:T213)</f>
        <v>0</v>
      </c>
      <c r="AR197" s="132" t="s">
        <v>76</v>
      </c>
      <c r="AT197" s="139" t="s">
        <v>67</v>
      </c>
      <c r="AU197" s="139" t="s">
        <v>72</v>
      </c>
      <c r="AY197" s="132" t="s">
        <v>140</v>
      </c>
      <c r="BK197" s="140">
        <f>SUM(BK198:BK213)</f>
        <v>3895.47</v>
      </c>
    </row>
    <row r="198" spans="1:65" s="2" customFormat="1" ht="24.15" customHeight="1">
      <c r="A198" s="26"/>
      <c r="B198" s="143"/>
      <c r="C198" s="144" t="s">
        <v>250</v>
      </c>
      <c r="D198" s="144" t="s">
        <v>142</v>
      </c>
      <c r="E198" s="145" t="s">
        <v>902</v>
      </c>
      <c r="F198" s="146" t="s">
        <v>903</v>
      </c>
      <c r="G198" s="147" t="s">
        <v>187</v>
      </c>
      <c r="H198" s="148">
        <v>16</v>
      </c>
      <c r="I198" s="149">
        <v>2.62</v>
      </c>
      <c r="J198" s="149">
        <f t="shared" ref="J198:J213" si="50">ROUND(I198*H198,2)</f>
        <v>41.92</v>
      </c>
      <c r="K198" s="150"/>
      <c r="L198" s="27"/>
      <c r="M198" s="151" t="s">
        <v>1</v>
      </c>
      <c r="N198" s="152" t="s">
        <v>34</v>
      </c>
      <c r="O198" s="153">
        <v>0</v>
      </c>
      <c r="P198" s="153">
        <f t="shared" ref="P198:P213" si="51">O198*H198</f>
        <v>0</v>
      </c>
      <c r="Q198" s="153">
        <v>0</v>
      </c>
      <c r="R198" s="153">
        <f t="shared" ref="R198:R213" si="52">Q198*H198</f>
        <v>0</v>
      </c>
      <c r="S198" s="153">
        <v>0</v>
      </c>
      <c r="T198" s="154">
        <f t="shared" ref="T198:T213" si="53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169</v>
      </c>
      <c r="AT198" s="155" t="s">
        <v>142</v>
      </c>
      <c r="AU198" s="155" t="s">
        <v>76</v>
      </c>
      <c r="AY198" s="14" t="s">
        <v>140</v>
      </c>
      <c r="BE198" s="156">
        <f t="shared" ref="BE198:BE213" si="54">IF(N198="základná",J198,0)</f>
        <v>0</v>
      </c>
      <c r="BF198" s="156">
        <f t="shared" ref="BF198:BF213" si="55">IF(N198="znížená",J198,0)</f>
        <v>41.92</v>
      </c>
      <c r="BG198" s="156">
        <f t="shared" ref="BG198:BG213" si="56">IF(N198="zákl. prenesená",J198,0)</f>
        <v>0</v>
      </c>
      <c r="BH198" s="156">
        <f t="shared" ref="BH198:BH213" si="57">IF(N198="zníž. prenesená",J198,0)</f>
        <v>0</v>
      </c>
      <c r="BI198" s="156">
        <f t="shared" ref="BI198:BI213" si="58">IF(N198="nulová",J198,0)</f>
        <v>0</v>
      </c>
      <c r="BJ198" s="14" t="s">
        <v>76</v>
      </c>
      <c r="BK198" s="156">
        <f t="shared" ref="BK198:BK213" si="59">ROUND(I198*H198,2)</f>
        <v>41.92</v>
      </c>
      <c r="BL198" s="14" t="s">
        <v>169</v>
      </c>
      <c r="BM198" s="155" t="s">
        <v>357</v>
      </c>
    </row>
    <row r="199" spans="1:65" s="2" customFormat="1" ht="24.15" customHeight="1">
      <c r="A199" s="26"/>
      <c r="B199" s="143"/>
      <c r="C199" s="144" t="s">
        <v>358</v>
      </c>
      <c r="D199" s="144" t="s">
        <v>142</v>
      </c>
      <c r="E199" s="145" t="s">
        <v>904</v>
      </c>
      <c r="F199" s="146" t="s">
        <v>905</v>
      </c>
      <c r="G199" s="147" t="s">
        <v>187</v>
      </c>
      <c r="H199" s="148">
        <v>6</v>
      </c>
      <c r="I199" s="149">
        <v>12.27</v>
      </c>
      <c r="J199" s="149">
        <f t="shared" si="50"/>
        <v>73.62</v>
      </c>
      <c r="K199" s="150"/>
      <c r="L199" s="27"/>
      <c r="M199" s="151" t="s">
        <v>1</v>
      </c>
      <c r="N199" s="152" t="s">
        <v>34</v>
      </c>
      <c r="O199" s="153">
        <v>0</v>
      </c>
      <c r="P199" s="153">
        <f t="shared" si="51"/>
        <v>0</v>
      </c>
      <c r="Q199" s="153">
        <v>0</v>
      </c>
      <c r="R199" s="153">
        <f t="shared" si="52"/>
        <v>0</v>
      </c>
      <c r="S199" s="153">
        <v>0</v>
      </c>
      <c r="T199" s="154">
        <f t="shared" si="5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169</v>
      </c>
      <c r="AT199" s="155" t="s">
        <v>142</v>
      </c>
      <c r="AU199" s="155" t="s">
        <v>76</v>
      </c>
      <c r="AY199" s="14" t="s">
        <v>140</v>
      </c>
      <c r="BE199" s="156">
        <f t="shared" si="54"/>
        <v>0</v>
      </c>
      <c r="BF199" s="156">
        <f t="shared" si="55"/>
        <v>73.62</v>
      </c>
      <c r="BG199" s="156">
        <f t="shared" si="56"/>
        <v>0</v>
      </c>
      <c r="BH199" s="156">
        <f t="shared" si="57"/>
        <v>0</v>
      </c>
      <c r="BI199" s="156">
        <f t="shared" si="58"/>
        <v>0</v>
      </c>
      <c r="BJ199" s="14" t="s">
        <v>76</v>
      </c>
      <c r="BK199" s="156">
        <f t="shared" si="59"/>
        <v>73.62</v>
      </c>
      <c r="BL199" s="14" t="s">
        <v>169</v>
      </c>
      <c r="BM199" s="155" t="s">
        <v>361</v>
      </c>
    </row>
    <row r="200" spans="1:65" s="2" customFormat="1" ht="24.15" customHeight="1">
      <c r="A200" s="26"/>
      <c r="B200" s="143"/>
      <c r="C200" s="144" t="s">
        <v>254</v>
      </c>
      <c r="D200" s="144" t="s">
        <v>142</v>
      </c>
      <c r="E200" s="145" t="s">
        <v>906</v>
      </c>
      <c r="F200" s="146" t="s">
        <v>907</v>
      </c>
      <c r="G200" s="147" t="s">
        <v>187</v>
      </c>
      <c r="H200" s="148">
        <v>2</v>
      </c>
      <c r="I200" s="149">
        <v>13.11</v>
      </c>
      <c r="J200" s="149">
        <f t="shared" si="50"/>
        <v>26.22</v>
      </c>
      <c r="K200" s="150"/>
      <c r="L200" s="27"/>
      <c r="M200" s="151" t="s">
        <v>1</v>
      </c>
      <c r="N200" s="152" t="s">
        <v>34</v>
      </c>
      <c r="O200" s="153">
        <v>0</v>
      </c>
      <c r="P200" s="153">
        <f t="shared" si="51"/>
        <v>0</v>
      </c>
      <c r="Q200" s="153">
        <v>0</v>
      </c>
      <c r="R200" s="153">
        <f t="shared" si="52"/>
        <v>0</v>
      </c>
      <c r="S200" s="153">
        <v>0</v>
      </c>
      <c r="T200" s="154">
        <f t="shared" si="5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169</v>
      </c>
      <c r="AT200" s="155" t="s">
        <v>142</v>
      </c>
      <c r="AU200" s="155" t="s">
        <v>76</v>
      </c>
      <c r="AY200" s="14" t="s">
        <v>140</v>
      </c>
      <c r="BE200" s="156">
        <f t="shared" si="54"/>
        <v>0</v>
      </c>
      <c r="BF200" s="156">
        <f t="shared" si="55"/>
        <v>26.22</v>
      </c>
      <c r="BG200" s="156">
        <f t="shared" si="56"/>
        <v>0</v>
      </c>
      <c r="BH200" s="156">
        <f t="shared" si="57"/>
        <v>0</v>
      </c>
      <c r="BI200" s="156">
        <f t="shared" si="58"/>
        <v>0</v>
      </c>
      <c r="BJ200" s="14" t="s">
        <v>76</v>
      </c>
      <c r="BK200" s="156">
        <f t="shared" si="59"/>
        <v>26.22</v>
      </c>
      <c r="BL200" s="14" t="s">
        <v>169</v>
      </c>
      <c r="BM200" s="155" t="s">
        <v>364</v>
      </c>
    </row>
    <row r="201" spans="1:65" s="2" customFormat="1" ht="33" customHeight="1">
      <c r="A201" s="26"/>
      <c r="B201" s="143"/>
      <c r="C201" s="144" t="s">
        <v>365</v>
      </c>
      <c r="D201" s="144" t="s">
        <v>142</v>
      </c>
      <c r="E201" s="145" t="s">
        <v>908</v>
      </c>
      <c r="F201" s="146" t="s">
        <v>909</v>
      </c>
      <c r="G201" s="147" t="s">
        <v>187</v>
      </c>
      <c r="H201" s="148">
        <v>4</v>
      </c>
      <c r="I201" s="149">
        <v>13.96</v>
      </c>
      <c r="J201" s="149">
        <f t="shared" si="50"/>
        <v>55.84</v>
      </c>
      <c r="K201" s="150"/>
      <c r="L201" s="27"/>
      <c r="M201" s="151" t="s">
        <v>1</v>
      </c>
      <c r="N201" s="152" t="s">
        <v>34</v>
      </c>
      <c r="O201" s="153">
        <v>0</v>
      </c>
      <c r="P201" s="153">
        <f t="shared" si="51"/>
        <v>0</v>
      </c>
      <c r="Q201" s="153">
        <v>0</v>
      </c>
      <c r="R201" s="153">
        <f t="shared" si="52"/>
        <v>0</v>
      </c>
      <c r="S201" s="153">
        <v>0</v>
      </c>
      <c r="T201" s="154">
        <f t="shared" si="5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169</v>
      </c>
      <c r="AT201" s="155" t="s">
        <v>142</v>
      </c>
      <c r="AU201" s="155" t="s">
        <v>76</v>
      </c>
      <c r="AY201" s="14" t="s">
        <v>140</v>
      </c>
      <c r="BE201" s="156">
        <f t="shared" si="54"/>
        <v>0</v>
      </c>
      <c r="BF201" s="156">
        <f t="shared" si="55"/>
        <v>55.84</v>
      </c>
      <c r="BG201" s="156">
        <f t="shared" si="56"/>
        <v>0</v>
      </c>
      <c r="BH201" s="156">
        <f t="shared" si="57"/>
        <v>0</v>
      </c>
      <c r="BI201" s="156">
        <f t="shared" si="58"/>
        <v>0</v>
      </c>
      <c r="BJ201" s="14" t="s">
        <v>76</v>
      </c>
      <c r="BK201" s="156">
        <f t="shared" si="59"/>
        <v>55.84</v>
      </c>
      <c r="BL201" s="14" t="s">
        <v>169</v>
      </c>
      <c r="BM201" s="155" t="s">
        <v>368</v>
      </c>
    </row>
    <row r="202" spans="1:65" s="2" customFormat="1" ht="33" customHeight="1">
      <c r="A202" s="26"/>
      <c r="B202" s="143"/>
      <c r="C202" s="144" t="s">
        <v>257</v>
      </c>
      <c r="D202" s="144" t="s">
        <v>142</v>
      </c>
      <c r="E202" s="145" t="s">
        <v>910</v>
      </c>
      <c r="F202" s="146" t="s">
        <v>911</v>
      </c>
      <c r="G202" s="147" t="s">
        <v>187</v>
      </c>
      <c r="H202" s="148">
        <v>4</v>
      </c>
      <c r="I202" s="149">
        <v>17.95</v>
      </c>
      <c r="J202" s="149">
        <f t="shared" si="50"/>
        <v>71.8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 t="shared" si="51"/>
        <v>0</v>
      </c>
      <c r="Q202" s="153">
        <v>0</v>
      </c>
      <c r="R202" s="153">
        <f t="shared" si="52"/>
        <v>0</v>
      </c>
      <c r="S202" s="153">
        <v>0</v>
      </c>
      <c r="T202" s="154">
        <f t="shared" si="5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169</v>
      </c>
      <c r="AT202" s="155" t="s">
        <v>142</v>
      </c>
      <c r="AU202" s="155" t="s">
        <v>76</v>
      </c>
      <c r="AY202" s="14" t="s">
        <v>140</v>
      </c>
      <c r="BE202" s="156">
        <f t="shared" si="54"/>
        <v>0</v>
      </c>
      <c r="BF202" s="156">
        <f t="shared" si="55"/>
        <v>71.8</v>
      </c>
      <c r="BG202" s="156">
        <f t="shared" si="56"/>
        <v>0</v>
      </c>
      <c r="BH202" s="156">
        <f t="shared" si="57"/>
        <v>0</v>
      </c>
      <c r="BI202" s="156">
        <f t="shared" si="58"/>
        <v>0</v>
      </c>
      <c r="BJ202" s="14" t="s">
        <v>76</v>
      </c>
      <c r="BK202" s="156">
        <f t="shared" si="59"/>
        <v>71.8</v>
      </c>
      <c r="BL202" s="14" t="s">
        <v>169</v>
      </c>
      <c r="BM202" s="155" t="s">
        <v>371</v>
      </c>
    </row>
    <row r="203" spans="1:65" s="2" customFormat="1" ht="16.5" customHeight="1">
      <c r="A203" s="26"/>
      <c r="B203" s="143"/>
      <c r="C203" s="144" t="s">
        <v>372</v>
      </c>
      <c r="D203" s="144" t="s">
        <v>142</v>
      </c>
      <c r="E203" s="145" t="s">
        <v>912</v>
      </c>
      <c r="F203" s="146" t="s">
        <v>913</v>
      </c>
      <c r="G203" s="147" t="s">
        <v>145</v>
      </c>
      <c r="H203" s="148">
        <v>100</v>
      </c>
      <c r="I203" s="149">
        <v>0.59</v>
      </c>
      <c r="J203" s="149">
        <f t="shared" si="50"/>
        <v>59</v>
      </c>
      <c r="K203" s="150"/>
      <c r="L203" s="27"/>
      <c r="M203" s="151" t="s">
        <v>1</v>
      </c>
      <c r="N203" s="152" t="s">
        <v>34</v>
      </c>
      <c r="O203" s="153">
        <v>0</v>
      </c>
      <c r="P203" s="153">
        <f t="shared" si="51"/>
        <v>0</v>
      </c>
      <c r="Q203" s="153">
        <v>0</v>
      </c>
      <c r="R203" s="153">
        <f t="shared" si="52"/>
        <v>0</v>
      </c>
      <c r="S203" s="153">
        <v>0</v>
      </c>
      <c r="T203" s="154">
        <f t="shared" si="5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169</v>
      </c>
      <c r="AT203" s="155" t="s">
        <v>142</v>
      </c>
      <c r="AU203" s="155" t="s">
        <v>76</v>
      </c>
      <c r="AY203" s="14" t="s">
        <v>140</v>
      </c>
      <c r="BE203" s="156">
        <f t="shared" si="54"/>
        <v>0</v>
      </c>
      <c r="BF203" s="156">
        <f t="shared" si="55"/>
        <v>59</v>
      </c>
      <c r="BG203" s="156">
        <f t="shared" si="56"/>
        <v>0</v>
      </c>
      <c r="BH203" s="156">
        <f t="shared" si="57"/>
        <v>0</v>
      </c>
      <c r="BI203" s="156">
        <f t="shared" si="58"/>
        <v>0</v>
      </c>
      <c r="BJ203" s="14" t="s">
        <v>76</v>
      </c>
      <c r="BK203" s="156">
        <f t="shared" si="59"/>
        <v>59</v>
      </c>
      <c r="BL203" s="14" t="s">
        <v>169</v>
      </c>
      <c r="BM203" s="155" t="s">
        <v>375</v>
      </c>
    </row>
    <row r="204" spans="1:65" s="2" customFormat="1" ht="24.15" customHeight="1">
      <c r="A204" s="26"/>
      <c r="B204" s="143"/>
      <c r="C204" s="157" t="s">
        <v>261</v>
      </c>
      <c r="D204" s="157" t="s">
        <v>155</v>
      </c>
      <c r="E204" s="158" t="s">
        <v>914</v>
      </c>
      <c r="F204" s="159" t="s">
        <v>915</v>
      </c>
      <c r="G204" s="160" t="s">
        <v>187</v>
      </c>
      <c r="H204" s="161">
        <v>1</v>
      </c>
      <c r="I204" s="162">
        <v>125.35</v>
      </c>
      <c r="J204" s="162">
        <f t="shared" si="50"/>
        <v>125.35</v>
      </c>
      <c r="K204" s="163"/>
      <c r="L204" s="164"/>
      <c r="M204" s="165" t="s">
        <v>1</v>
      </c>
      <c r="N204" s="166" t="s">
        <v>34</v>
      </c>
      <c r="O204" s="153">
        <v>0</v>
      </c>
      <c r="P204" s="153">
        <f t="shared" si="51"/>
        <v>0</v>
      </c>
      <c r="Q204" s="153">
        <v>0</v>
      </c>
      <c r="R204" s="153">
        <f t="shared" si="52"/>
        <v>0</v>
      </c>
      <c r="S204" s="153">
        <v>0</v>
      </c>
      <c r="T204" s="154">
        <f t="shared" si="5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199</v>
      </c>
      <c r="AT204" s="155" t="s">
        <v>155</v>
      </c>
      <c r="AU204" s="155" t="s">
        <v>76</v>
      </c>
      <c r="AY204" s="14" t="s">
        <v>140</v>
      </c>
      <c r="BE204" s="156">
        <f t="shared" si="54"/>
        <v>0</v>
      </c>
      <c r="BF204" s="156">
        <f t="shared" si="55"/>
        <v>125.35</v>
      </c>
      <c r="BG204" s="156">
        <f t="shared" si="56"/>
        <v>0</v>
      </c>
      <c r="BH204" s="156">
        <f t="shared" si="57"/>
        <v>0</v>
      </c>
      <c r="BI204" s="156">
        <f t="shared" si="58"/>
        <v>0</v>
      </c>
      <c r="BJ204" s="14" t="s">
        <v>76</v>
      </c>
      <c r="BK204" s="156">
        <f t="shared" si="59"/>
        <v>125.35</v>
      </c>
      <c r="BL204" s="14" t="s">
        <v>169</v>
      </c>
      <c r="BM204" s="155" t="s">
        <v>378</v>
      </c>
    </row>
    <row r="205" spans="1:65" s="2" customFormat="1" ht="24.15" customHeight="1">
      <c r="A205" s="26"/>
      <c r="B205" s="143"/>
      <c r="C205" s="157" t="s">
        <v>379</v>
      </c>
      <c r="D205" s="157" t="s">
        <v>155</v>
      </c>
      <c r="E205" s="158" t="s">
        <v>916</v>
      </c>
      <c r="F205" s="159" t="s">
        <v>917</v>
      </c>
      <c r="G205" s="160" t="s">
        <v>187</v>
      </c>
      <c r="H205" s="161">
        <v>5</v>
      </c>
      <c r="I205" s="162">
        <v>158.09</v>
      </c>
      <c r="J205" s="162">
        <f t="shared" si="50"/>
        <v>790.45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51"/>
        <v>0</v>
      </c>
      <c r="Q205" s="153">
        <v>0</v>
      </c>
      <c r="R205" s="153">
        <f t="shared" si="52"/>
        <v>0</v>
      </c>
      <c r="S205" s="153">
        <v>0</v>
      </c>
      <c r="T205" s="154">
        <f t="shared" si="5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199</v>
      </c>
      <c r="AT205" s="155" t="s">
        <v>155</v>
      </c>
      <c r="AU205" s="155" t="s">
        <v>76</v>
      </c>
      <c r="AY205" s="14" t="s">
        <v>140</v>
      </c>
      <c r="BE205" s="156">
        <f t="shared" si="54"/>
        <v>0</v>
      </c>
      <c r="BF205" s="156">
        <f t="shared" si="55"/>
        <v>790.45</v>
      </c>
      <c r="BG205" s="156">
        <f t="shared" si="56"/>
        <v>0</v>
      </c>
      <c r="BH205" s="156">
        <f t="shared" si="57"/>
        <v>0</v>
      </c>
      <c r="BI205" s="156">
        <f t="shared" si="58"/>
        <v>0</v>
      </c>
      <c r="BJ205" s="14" t="s">
        <v>76</v>
      </c>
      <c r="BK205" s="156">
        <f t="shared" si="59"/>
        <v>790.45</v>
      </c>
      <c r="BL205" s="14" t="s">
        <v>169</v>
      </c>
      <c r="BM205" s="155" t="s">
        <v>382</v>
      </c>
    </row>
    <row r="206" spans="1:65" s="2" customFormat="1" ht="24.15" customHeight="1">
      <c r="A206" s="26"/>
      <c r="B206" s="143"/>
      <c r="C206" s="157" t="s">
        <v>265</v>
      </c>
      <c r="D206" s="157" t="s">
        <v>155</v>
      </c>
      <c r="E206" s="158" t="s">
        <v>918</v>
      </c>
      <c r="F206" s="159" t="s">
        <v>919</v>
      </c>
      <c r="G206" s="160" t="s">
        <v>187</v>
      </c>
      <c r="H206" s="161">
        <v>2</v>
      </c>
      <c r="I206" s="162">
        <v>181.81</v>
      </c>
      <c r="J206" s="162">
        <f t="shared" si="50"/>
        <v>363.62</v>
      </c>
      <c r="K206" s="163"/>
      <c r="L206" s="164"/>
      <c r="M206" s="165" t="s">
        <v>1</v>
      </c>
      <c r="N206" s="166" t="s">
        <v>34</v>
      </c>
      <c r="O206" s="153">
        <v>0</v>
      </c>
      <c r="P206" s="153">
        <f t="shared" si="51"/>
        <v>0</v>
      </c>
      <c r="Q206" s="153">
        <v>0</v>
      </c>
      <c r="R206" s="153">
        <f t="shared" si="52"/>
        <v>0</v>
      </c>
      <c r="S206" s="153">
        <v>0</v>
      </c>
      <c r="T206" s="154">
        <f t="shared" si="5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199</v>
      </c>
      <c r="AT206" s="155" t="s">
        <v>155</v>
      </c>
      <c r="AU206" s="155" t="s">
        <v>76</v>
      </c>
      <c r="AY206" s="14" t="s">
        <v>140</v>
      </c>
      <c r="BE206" s="156">
        <f t="shared" si="54"/>
        <v>0</v>
      </c>
      <c r="BF206" s="156">
        <f t="shared" si="55"/>
        <v>363.62</v>
      </c>
      <c r="BG206" s="156">
        <f t="shared" si="56"/>
        <v>0</v>
      </c>
      <c r="BH206" s="156">
        <f t="shared" si="57"/>
        <v>0</v>
      </c>
      <c r="BI206" s="156">
        <f t="shared" si="58"/>
        <v>0</v>
      </c>
      <c r="BJ206" s="14" t="s">
        <v>76</v>
      </c>
      <c r="BK206" s="156">
        <f t="shared" si="59"/>
        <v>363.62</v>
      </c>
      <c r="BL206" s="14" t="s">
        <v>169</v>
      </c>
      <c r="BM206" s="155" t="s">
        <v>385</v>
      </c>
    </row>
    <row r="207" spans="1:65" s="2" customFormat="1" ht="24.15" customHeight="1">
      <c r="A207" s="26"/>
      <c r="B207" s="143"/>
      <c r="C207" s="157" t="s">
        <v>386</v>
      </c>
      <c r="D207" s="157" t="s">
        <v>155</v>
      </c>
      <c r="E207" s="158" t="s">
        <v>920</v>
      </c>
      <c r="F207" s="159" t="s">
        <v>921</v>
      </c>
      <c r="G207" s="160" t="s">
        <v>187</v>
      </c>
      <c r="H207" s="161">
        <v>1</v>
      </c>
      <c r="I207" s="162">
        <v>206.65</v>
      </c>
      <c r="J207" s="162">
        <f t="shared" si="50"/>
        <v>206.65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51"/>
        <v>0</v>
      </c>
      <c r="Q207" s="153">
        <v>0</v>
      </c>
      <c r="R207" s="153">
        <f t="shared" si="52"/>
        <v>0</v>
      </c>
      <c r="S207" s="153">
        <v>0</v>
      </c>
      <c r="T207" s="154">
        <f t="shared" si="5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199</v>
      </c>
      <c r="AT207" s="155" t="s">
        <v>155</v>
      </c>
      <c r="AU207" s="155" t="s">
        <v>76</v>
      </c>
      <c r="AY207" s="14" t="s">
        <v>140</v>
      </c>
      <c r="BE207" s="156">
        <f t="shared" si="54"/>
        <v>0</v>
      </c>
      <c r="BF207" s="156">
        <f t="shared" si="55"/>
        <v>206.65</v>
      </c>
      <c r="BG207" s="156">
        <f t="shared" si="56"/>
        <v>0</v>
      </c>
      <c r="BH207" s="156">
        <f t="shared" si="57"/>
        <v>0</v>
      </c>
      <c r="BI207" s="156">
        <f t="shared" si="58"/>
        <v>0</v>
      </c>
      <c r="BJ207" s="14" t="s">
        <v>76</v>
      </c>
      <c r="BK207" s="156">
        <f t="shared" si="59"/>
        <v>206.65</v>
      </c>
      <c r="BL207" s="14" t="s">
        <v>169</v>
      </c>
      <c r="BM207" s="155" t="s">
        <v>389</v>
      </c>
    </row>
    <row r="208" spans="1:65" s="2" customFormat="1" ht="24.15" customHeight="1">
      <c r="A208" s="26"/>
      <c r="B208" s="143"/>
      <c r="C208" s="157" t="s">
        <v>269</v>
      </c>
      <c r="D208" s="157" t="s">
        <v>155</v>
      </c>
      <c r="E208" s="158" t="s">
        <v>922</v>
      </c>
      <c r="F208" s="159" t="s">
        <v>923</v>
      </c>
      <c r="G208" s="160" t="s">
        <v>187</v>
      </c>
      <c r="H208" s="161">
        <v>3</v>
      </c>
      <c r="I208" s="162">
        <v>239.4</v>
      </c>
      <c r="J208" s="162">
        <f t="shared" si="50"/>
        <v>718.2</v>
      </c>
      <c r="K208" s="163"/>
      <c r="L208" s="164"/>
      <c r="M208" s="165" t="s">
        <v>1</v>
      </c>
      <c r="N208" s="166" t="s">
        <v>34</v>
      </c>
      <c r="O208" s="153">
        <v>0</v>
      </c>
      <c r="P208" s="153">
        <f t="shared" si="51"/>
        <v>0</v>
      </c>
      <c r="Q208" s="153">
        <v>0</v>
      </c>
      <c r="R208" s="153">
        <f t="shared" si="52"/>
        <v>0</v>
      </c>
      <c r="S208" s="153">
        <v>0</v>
      </c>
      <c r="T208" s="154">
        <f t="shared" si="5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199</v>
      </c>
      <c r="AT208" s="155" t="s">
        <v>155</v>
      </c>
      <c r="AU208" s="155" t="s">
        <v>76</v>
      </c>
      <c r="AY208" s="14" t="s">
        <v>140</v>
      </c>
      <c r="BE208" s="156">
        <f t="shared" si="54"/>
        <v>0</v>
      </c>
      <c r="BF208" s="156">
        <f t="shared" si="55"/>
        <v>718.2</v>
      </c>
      <c r="BG208" s="156">
        <f t="shared" si="56"/>
        <v>0</v>
      </c>
      <c r="BH208" s="156">
        <f t="shared" si="57"/>
        <v>0</v>
      </c>
      <c r="BI208" s="156">
        <f t="shared" si="58"/>
        <v>0</v>
      </c>
      <c r="BJ208" s="14" t="s">
        <v>76</v>
      </c>
      <c r="BK208" s="156">
        <f t="shared" si="59"/>
        <v>718.2</v>
      </c>
      <c r="BL208" s="14" t="s">
        <v>169</v>
      </c>
      <c r="BM208" s="155" t="s">
        <v>392</v>
      </c>
    </row>
    <row r="209" spans="1:65" s="2" customFormat="1" ht="24.15" customHeight="1">
      <c r="A209" s="26"/>
      <c r="B209" s="143"/>
      <c r="C209" s="157" t="s">
        <v>393</v>
      </c>
      <c r="D209" s="157" t="s">
        <v>155</v>
      </c>
      <c r="E209" s="158" t="s">
        <v>924</v>
      </c>
      <c r="F209" s="159" t="s">
        <v>925</v>
      </c>
      <c r="G209" s="160" t="s">
        <v>187</v>
      </c>
      <c r="H209" s="161">
        <v>3</v>
      </c>
      <c r="I209" s="162">
        <v>299.25</v>
      </c>
      <c r="J209" s="162">
        <f t="shared" si="50"/>
        <v>897.75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51"/>
        <v>0</v>
      </c>
      <c r="Q209" s="153">
        <v>0</v>
      </c>
      <c r="R209" s="153">
        <f t="shared" si="52"/>
        <v>0</v>
      </c>
      <c r="S209" s="153">
        <v>0</v>
      </c>
      <c r="T209" s="154">
        <f t="shared" si="5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199</v>
      </c>
      <c r="AT209" s="155" t="s">
        <v>155</v>
      </c>
      <c r="AU209" s="155" t="s">
        <v>76</v>
      </c>
      <c r="AY209" s="14" t="s">
        <v>140</v>
      </c>
      <c r="BE209" s="156">
        <f t="shared" si="54"/>
        <v>0</v>
      </c>
      <c r="BF209" s="156">
        <f t="shared" si="55"/>
        <v>897.75</v>
      </c>
      <c r="BG209" s="156">
        <f t="shared" si="56"/>
        <v>0</v>
      </c>
      <c r="BH209" s="156">
        <f t="shared" si="57"/>
        <v>0</v>
      </c>
      <c r="BI209" s="156">
        <f t="shared" si="58"/>
        <v>0</v>
      </c>
      <c r="BJ209" s="14" t="s">
        <v>76</v>
      </c>
      <c r="BK209" s="156">
        <f t="shared" si="59"/>
        <v>897.75</v>
      </c>
      <c r="BL209" s="14" t="s">
        <v>169</v>
      </c>
      <c r="BM209" s="155" t="s">
        <v>396</v>
      </c>
    </row>
    <row r="210" spans="1:65" s="2" customFormat="1" ht="24.15" customHeight="1">
      <c r="A210" s="26"/>
      <c r="B210" s="143"/>
      <c r="C210" s="157" t="s">
        <v>272</v>
      </c>
      <c r="D210" s="157" t="s">
        <v>155</v>
      </c>
      <c r="E210" s="158" t="s">
        <v>926</v>
      </c>
      <c r="F210" s="159" t="s">
        <v>927</v>
      </c>
      <c r="G210" s="160" t="s">
        <v>187</v>
      </c>
      <c r="H210" s="161">
        <v>1</v>
      </c>
      <c r="I210" s="162">
        <v>341.03</v>
      </c>
      <c r="J210" s="162">
        <f t="shared" si="50"/>
        <v>341.03</v>
      </c>
      <c r="K210" s="163"/>
      <c r="L210" s="164"/>
      <c r="M210" s="165" t="s">
        <v>1</v>
      </c>
      <c r="N210" s="166" t="s">
        <v>34</v>
      </c>
      <c r="O210" s="153">
        <v>0</v>
      </c>
      <c r="P210" s="153">
        <f t="shared" si="51"/>
        <v>0</v>
      </c>
      <c r="Q210" s="153">
        <v>0</v>
      </c>
      <c r="R210" s="153">
        <f t="shared" si="52"/>
        <v>0</v>
      </c>
      <c r="S210" s="153">
        <v>0</v>
      </c>
      <c r="T210" s="154">
        <f t="shared" si="5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199</v>
      </c>
      <c r="AT210" s="155" t="s">
        <v>155</v>
      </c>
      <c r="AU210" s="155" t="s">
        <v>76</v>
      </c>
      <c r="AY210" s="14" t="s">
        <v>140</v>
      </c>
      <c r="BE210" s="156">
        <f t="shared" si="54"/>
        <v>0</v>
      </c>
      <c r="BF210" s="156">
        <f t="shared" si="55"/>
        <v>341.03</v>
      </c>
      <c r="BG210" s="156">
        <f t="shared" si="56"/>
        <v>0</v>
      </c>
      <c r="BH210" s="156">
        <f t="shared" si="57"/>
        <v>0</v>
      </c>
      <c r="BI210" s="156">
        <f t="shared" si="58"/>
        <v>0</v>
      </c>
      <c r="BJ210" s="14" t="s">
        <v>76</v>
      </c>
      <c r="BK210" s="156">
        <f t="shared" si="59"/>
        <v>341.03</v>
      </c>
      <c r="BL210" s="14" t="s">
        <v>169</v>
      </c>
      <c r="BM210" s="155" t="s">
        <v>401</v>
      </c>
    </row>
    <row r="211" spans="1:65" s="2" customFormat="1" ht="24.15" customHeight="1">
      <c r="A211" s="26"/>
      <c r="B211" s="143"/>
      <c r="C211" s="144" t="s">
        <v>406</v>
      </c>
      <c r="D211" s="144" t="s">
        <v>142</v>
      </c>
      <c r="E211" s="145" t="s">
        <v>928</v>
      </c>
      <c r="F211" s="146" t="s">
        <v>929</v>
      </c>
      <c r="G211" s="147" t="s">
        <v>187</v>
      </c>
      <c r="H211" s="148">
        <v>16</v>
      </c>
      <c r="I211" s="149">
        <v>1.19</v>
      </c>
      <c r="J211" s="149">
        <f t="shared" si="50"/>
        <v>19.04</v>
      </c>
      <c r="K211" s="150"/>
      <c r="L211" s="27"/>
      <c r="M211" s="151" t="s">
        <v>1</v>
      </c>
      <c r="N211" s="152" t="s">
        <v>34</v>
      </c>
      <c r="O211" s="153">
        <v>0</v>
      </c>
      <c r="P211" s="153">
        <f t="shared" si="51"/>
        <v>0</v>
      </c>
      <c r="Q211" s="153">
        <v>0</v>
      </c>
      <c r="R211" s="153">
        <f t="shared" si="52"/>
        <v>0</v>
      </c>
      <c r="S211" s="153">
        <v>0</v>
      </c>
      <c r="T211" s="154">
        <f t="shared" si="5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169</v>
      </c>
      <c r="AT211" s="155" t="s">
        <v>142</v>
      </c>
      <c r="AU211" s="155" t="s">
        <v>76</v>
      </c>
      <c r="AY211" s="14" t="s">
        <v>140</v>
      </c>
      <c r="BE211" s="156">
        <f t="shared" si="54"/>
        <v>0</v>
      </c>
      <c r="BF211" s="156">
        <f t="shared" si="55"/>
        <v>19.04</v>
      </c>
      <c r="BG211" s="156">
        <f t="shared" si="56"/>
        <v>0</v>
      </c>
      <c r="BH211" s="156">
        <f t="shared" si="57"/>
        <v>0</v>
      </c>
      <c r="BI211" s="156">
        <f t="shared" si="58"/>
        <v>0</v>
      </c>
      <c r="BJ211" s="14" t="s">
        <v>76</v>
      </c>
      <c r="BK211" s="156">
        <f t="shared" si="59"/>
        <v>19.04</v>
      </c>
      <c r="BL211" s="14" t="s">
        <v>169</v>
      </c>
      <c r="BM211" s="155" t="s">
        <v>409</v>
      </c>
    </row>
    <row r="212" spans="1:65" s="2" customFormat="1" ht="24.15" customHeight="1">
      <c r="A212" s="26"/>
      <c r="B212" s="143"/>
      <c r="C212" s="144" t="s">
        <v>276</v>
      </c>
      <c r="D212" s="144" t="s">
        <v>142</v>
      </c>
      <c r="E212" s="145" t="s">
        <v>930</v>
      </c>
      <c r="F212" s="146" t="s">
        <v>931</v>
      </c>
      <c r="G212" s="147" t="s">
        <v>145</v>
      </c>
      <c r="H212" s="148">
        <v>100</v>
      </c>
      <c r="I212" s="149">
        <v>0.59</v>
      </c>
      <c r="J212" s="149">
        <f t="shared" si="50"/>
        <v>59</v>
      </c>
      <c r="K212" s="150"/>
      <c r="L212" s="27"/>
      <c r="M212" s="151" t="s">
        <v>1</v>
      </c>
      <c r="N212" s="152" t="s">
        <v>34</v>
      </c>
      <c r="O212" s="153">
        <v>0</v>
      </c>
      <c r="P212" s="153">
        <f t="shared" si="51"/>
        <v>0</v>
      </c>
      <c r="Q212" s="153">
        <v>0</v>
      </c>
      <c r="R212" s="153">
        <f t="shared" si="52"/>
        <v>0</v>
      </c>
      <c r="S212" s="153">
        <v>0</v>
      </c>
      <c r="T212" s="154">
        <f t="shared" si="5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169</v>
      </c>
      <c r="AT212" s="155" t="s">
        <v>142</v>
      </c>
      <c r="AU212" s="155" t="s">
        <v>76</v>
      </c>
      <c r="AY212" s="14" t="s">
        <v>140</v>
      </c>
      <c r="BE212" s="156">
        <f t="shared" si="54"/>
        <v>0</v>
      </c>
      <c r="BF212" s="156">
        <f t="shared" si="55"/>
        <v>59</v>
      </c>
      <c r="BG212" s="156">
        <f t="shared" si="56"/>
        <v>0</v>
      </c>
      <c r="BH212" s="156">
        <f t="shared" si="57"/>
        <v>0</v>
      </c>
      <c r="BI212" s="156">
        <f t="shared" si="58"/>
        <v>0</v>
      </c>
      <c r="BJ212" s="14" t="s">
        <v>76</v>
      </c>
      <c r="BK212" s="156">
        <f t="shared" si="59"/>
        <v>59</v>
      </c>
      <c r="BL212" s="14" t="s">
        <v>169</v>
      </c>
      <c r="BM212" s="155" t="s">
        <v>412</v>
      </c>
    </row>
    <row r="213" spans="1:65" s="2" customFormat="1" ht="24.15" customHeight="1">
      <c r="A213" s="26"/>
      <c r="B213" s="143"/>
      <c r="C213" s="144" t="s">
        <v>413</v>
      </c>
      <c r="D213" s="144" t="s">
        <v>142</v>
      </c>
      <c r="E213" s="145" t="s">
        <v>932</v>
      </c>
      <c r="F213" s="146" t="s">
        <v>933</v>
      </c>
      <c r="G213" s="147" t="s">
        <v>158</v>
      </c>
      <c r="H213" s="148">
        <v>0.874</v>
      </c>
      <c r="I213" s="149">
        <v>52.61</v>
      </c>
      <c r="J213" s="149">
        <f t="shared" si="50"/>
        <v>45.98</v>
      </c>
      <c r="K213" s="150"/>
      <c r="L213" s="27"/>
      <c r="M213" s="151" t="s">
        <v>1</v>
      </c>
      <c r="N213" s="152" t="s">
        <v>34</v>
      </c>
      <c r="O213" s="153">
        <v>0</v>
      </c>
      <c r="P213" s="153">
        <f t="shared" si="51"/>
        <v>0</v>
      </c>
      <c r="Q213" s="153">
        <v>0</v>
      </c>
      <c r="R213" s="153">
        <f t="shared" si="52"/>
        <v>0</v>
      </c>
      <c r="S213" s="153">
        <v>0</v>
      </c>
      <c r="T213" s="154">
        <f t="shared" si="5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169</v>
      </c>
      <c r="AT213" s="155" t="s">
        <v>142</v>
      </c>
      <c r="AU213" s="155" t="s">
        <v>76</v>
      </c>
      <c r="AY213" s="14" t="s">
        <v>140</v>
      </c>
      <c r="BE213" s="156">
        <f t="shared" si="54"/>
        <v>0</v>
      </c>
      <c r="BF213" s="156">
        <f t="shared" si="55"/>
        <v>45.98</v>
      </c>
      <c r="BG213" s="156">
        <f t="shared" si="56"/>
        <v>0</v>
      </c>
      <c r="BH213" s="156">
        <f t="shared" si="57"/>
        <v>0</v>
      </c>
      <c r="BI213" s="156">
        <f t="shared" si="58"/>
        <v>0</v>
      </c>
      <c r="BJ213" s="14" t="s">
        <v>76</v>
      </c>
      <c r="BK213" s="156">
        <f t="shared" si="59"/>
        <v>45.98</v>
      </c>
      <c r="BL213" s="14" t="s">
        <v>169</v>
      </c>
      <c r="BM213" s="155" t="s">
        <v>416</v>
      </c>
    </row>
    <row r="214" spans="1:65" s="12" customFormat="1" ht="22.95" customHeight="1">
      <c r="B214" s="131"/>
      <c r="D214" s="132" t="s">
        <v>67</v>
      </c>
      <c r="E214" s="141" t="s">
        <v>674</v>
      </c>
      <c r="F214" s="141" t="s">
        <v>675</v>
      </c>
      <c r="J214" s="142">
        <f>BK214</f>
        <v>715.51</v>
      </c>
      <c r="L214" s="131"/>
      <c r="M214" s="135"/>
      <c r="N214" s="136"/>
      <c r="O214" s="136"/>
      <c r="P214" s="137">
        <f>SUM(P215:P220)</f>
        <v>0</v>
      </c>
      <c r="Q214" s="136"/>
      <c r="R214" s="137">
        <f>SUM(R215:R220)</f>
        <v>0</v>
      </c>
      <c r="S214" s="136"/>
      <c r="T214" s="138">
        <f>SUM(T215:T220)</f>
        <v>0</v>
      </c>
      <c r="AR214" s="132" t="s">
        <v>76</v>
      </c>
      <c r="AT214" s="139" t="s">
        <v>67</v>
      </c>
      <c r="AU214" s="139" t="s">
        <v>72</v>
      </c>
      <c r="AY214" s="132" t="s">
        <v>140</v>
      </c>
      <c r="BK214" s="140">
        <f>SUM(BK215:BK220)</f>
        <v>715.51</v>
      </c>
    </row>
    <row r="215" spans="1:65" s="2" customFormat="1" ht="24.15" customHeight="1">
      <c r="A215" s="26"/>
      <c r="B215" s="143"/>
      <c r="C215" s="157" t="s">
        <v>279</v>
      </c>
      <c r="D215" s="157" t="s">
        <v>155</v>
      </c>
      <c r="E215" s="158" t="s">
        <v>934</v>
      </c>
      <c r="F215" s="159" t="s">
        <v>935</v>
      </c>
      <c r="G215" s="160" t="s">
        <v>187</v>
      </c>
      <c r="H215" s="161">
        <v>100</v>
      </c>
      <c r="I215" s="162">
        <v>5.31</v>
      </c>
      <c r="J215" s="162">
        <f t="shared" ref="J215:J220" si="60">ROUND(I215*H215,2)</f>
        <v>531</v>
      </c>
      <c r="K215" s="163"/>
      <c r="L215" s="164"/>
      <c r="M215" s="165" t="s">
        <v>1</v>
      </c>
      <c r="N215" s="166" t="s">
        <v>34</v>
      </c>
      <c r="O215" s="153">
        <v>0</v>
      </c>
      <c r="P215" s="153">
        <f t="shared" ref="P215:P220" si="61">O215*H215</f>
        <v>0</v>
      </c>
      <c r="Q215" s="153">
        <v>0</v>
      </c>
      <c r="R215" s="153">
        <f t="shared" ref="R215:R220" si="62">Q215*H215</f>
        <v>0</v>
      </c>
      <c r="S215" s="153">
        <v>0</v>
      </c>
      <c r="T215" s="154">
        <f t="shared" ref="T215:T220" si="63"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199</v>
      </c>
      <c r="AT215" s="155" t="s">
        <v>155</v>
      </c>
      <c r="AU215" s="155" t="s">
        <v>76</v>
      </c>
      <c r="AY215" s="14" t="s">
        <v>140</v>
      </c>
      <c r="BE215" s="156">
        <f t="shared" ref="BE215:BE220" si="64">IF(N215="základná",J215,0)</f>
        <v>0</v>
      </c>
      <c r="BF215" s="156">
        <f t="shared" ref="BF215:BF220" si="65">IF(N215="znížená",J215,0)</f>
        <v>531</v>
      </c>
      <c r="BG215" s="156">
        <f t="shared" ref="BG215:BG220" si="66">IF(N215="zákl. prenesená",J215,0)</f>
        <v>0</v>
      </c>
      <c r="BH215" s="156">
        <f t="shared" ref="BH215:BH220" si="67">IF(N215="zníž. prenesená",J215,0)</f>
        <v>0</v>
      </c>
      <c r="BI215" s="156">
        <f t="shared" ref="BI215:BI220" si="68">IF(N215="nulová",J215,0)</f>
        <v>0</v>
      </c>
      <c r="BJ215" s="14" t="s">
        <v>76</v>
      </c>
      <c r="BK215" s="156">
        <f t="shared" ref="BK215:BK220" si="69">ROUND(I215*H215,2)</f>
        <v>531</v>
      </c>
      <c r="BL215" s="14" t="s">
        <v>169</v>
      </c>
      <c r="BM215" s="155" t="s">
        <v>420</v>
      </c>
    </row>
    <row r="216" spans="1:65" s="2" customFormat="1" ht="24.15" customHeight="1">
      <c r="A216" s="26"/>
      <c r="B216" s="143"/>
      <c r="C216" s="157" t="s">
        <v>423</v>
      </c>
      <c r="D216" s="157" t="s">
        <v>155</v>
      </c>
      <c r="E216" s="158" t="s">
        <v>936</v>
      </c>
      <c r="F216" s="159" t="s">
        <v>937</v>
      </c>
      <c r="G216" s="160" t="s">
        <v>187</v>
      </c>
      <c r="H216" s="161">
        <v>100</v>
      </c>
      <c r="I216" s="162">
        <v>0.75</v>
      </c>
      <c r="J216" s="162">
        <f t="shared" si="60"/>
        <v>75</v>
      </c>
      <c r="K216" s="163"/>
      <c r="L216" s="164"/>
      <c r="M216" s="165" t="s">
        <v>1</v>
      </c>
      <c r="N216" s="166" t="s">
        <v>34</v>
      </c>
      <c r="O216" s="153">
        <v>0</v>
      </c>
      <c r="P216" s="153">
        <f t="shared" si="61"/>
        <v>0</v>
      </c>
      <c r="Q216" s="153">
        <v>0</v>
      </c>
      <c r="R216" s="153">
        <f t="shared" si="62"/>
        <v>0</v>
      </c>
      <c r="S216" s="153">
        <v>0</v>
      </c>
      <c r="T216" s="154">
        <f t="shared" si="6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199</v>
      </c>
      <c r="AT216" s="155" t="s">
        <v>155</v>
      </c>
      <c r="AU216" s="155" t="s">
        <v>76</v>
      </c>
      <c r="AY216" s="14" t="s">
        <v>140</v>
      </c>
      <c r="BE216" s="156">
        <f t="shared" si="64"/>
        <v>0</v>
      </c>
      <c r="BF216" s="156">
        <f t="shared" si="65"/>
        <v>75</v>
      </c>
      <c r="BG216" s="156">
        <f t="shared" si="66"/>
        <v>0</v>
      </c>
      <c r="BH216" s="156">
        <f t="shared" si="67"/>
        <v>0</v>
      </c>
      <c r="BI216" s="156">
        <f t="shared" si="68"/>
        <v>0</v>
      </c>
      <c r="BJ216" s="14" t="s">
        <v>76</v>
      </c>
      <c r="BK216" s="156">
        <f t="shared" si="69"/>
        <v>75</v>
      </c>
      <c r="BL216" s="14" t="s">
        <v>169</v>
      </c>
      <c r="BM216" s="155" t="s">
        <v>426</v>
      </c>
    </row>
    <row r="217" spans="1:65" s="2" customFormat="1" ht="21.75" customHeight="1">
      <c r="A217" s="26"/>
      <c r="B217" s="143"/>
      <c r="C217" s="144" t="s">
        <v>284</v>
      </c>
      <c r="D217" s="144" t="s">
        <v>142</v>
      </c>
      <c r="E217" s="145" t="s">
        <v>938</v>
      </c>
      <c r="F217" s="146" t="s">
        <v>939</v>
      </c>
      <c r="G217" s="147" t="s">
        <v>940</v>
      </c>
      <c r="H217" s="148">
        <v>5</v>
      </c>
      <c r="I217" s="149">
        <v>3.25</v>
      </c>
      <c r="J217" s="149">
        <f t="shared" si="60"/>
        <v>16.25</v>
      </c>
      <c r="K217" s="150"/>
      <c r="L217" s="27"/>
      <c r="M217" s="151" t="s">
        <v>1</v>
      </c>
      <c r="N217" s="152" t="s">
        <v>34</v>
      </c>
      <c r="O217" s="153">
        <v>0</v>
      </c>
      <c r="P217" s="153">
        <f t="shared" si="61"/>
        <v>0</v>
      </c>
      <c r="Q217" s="153">
        <v>0</v>
      </c>
      <c r="R217" s="153">
        <f t="shared" si="62"/>
        <v>0</v>
      </c>
      <c r="S217" s="153">
        <v>0</v>
      </c>
      <c r="T217" s="154">
        <f t="shared" si="6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169</v>
      </c>
      <c r="AT217" s="155" t="s">
        <v>142</v>
      </c>
      <c r="AU217" s="155" t="s">
        <v>76</v>
      </c>
      <c r="AY217" s="14" t="s">
        <v>140</v>
      </c>
      <c r="BE217" s="156">
        <f t="shared" si="64"/>
        <v>0</v>
      </c>
      <c r="BF217" s="156">
        <f t="shared" si="65"/>
        <v>16.25</v>
      </c>
      <c r="BG217" s="156">
        <f t="shared" si="66"/>
        <v>0</v>
      </c>
      <c r="BH217" s="156">
        <f t="shared" si="67"/>
        <v>0</v>
      </c>
      <c r="BI217" s="156">
        <f t="shared" si="68"/>
        <v>0</v>
      </c>
      <c r="BJ217" s="14" t="s">
        <v>76</v>
      </c>
      <c r="BK217" s="156">
        <f t="shared" si="69"/>
        <v>16.25</v>
      </c>
      <c r="BL217" s="14" t="s">
        <v>169</v>
      </c>
      <c r="BM217" s="155" t="s">
        <v>429</v>
      </c>
    </row>
    <row r="218" spans="1:65" s="2" customFormat="1" ht="24.15" customHeight="1">
      <c r="A218" s="26"/>
      <c r="B218" s="143"/>
      <c r="C218" s="157" t="s">
        <v>430</v>
      </c>
      <c r="D218" s="157" t="s">
        <v>155</v>
      </c>
      <c r="E218" s="158" t="s">
        <v>941</v>
      </c>
      <c r="F218" s="159" t="s">
        <v>942</v>
      </c>
      <c r="G218" s="160" t="s">
        <v>850</v>
      </c>
      <c r="H218" s="161">
        <v>10</v>
      </c>
      <c r="I218" s="162">
        <v>6.05</v>
      </c>
      <c r="J218" s="162">
        <f t="shared" si="60"/>
        <v>60.5</v>
      </c>
      <c r="K218" s="163"/>
      <c r="L218" s="164"/>
      <c r="M218" s="165" t="s">
        <v>1</v>
      </c>
      <c r="N218" s="166" t="s">
        <v>34</v>
      </c>
      <c r="O218" s="153">
        <v>0</v>
      </c>
      <c r="P218" s="153">
        <f t="shared" si="61"/>
        <v>0</v>
      </c>
      <c r="Q218" s="153">
        <v>0</v>
      </c>
      <c r="R218" s="153">
        <f t="shared" si="62"/>
        <v>0</v>
      </c>
      <c r="S218" s="153">
        <v>0</v>
      </c>
      <c r="T218" s="154">
        <f t="shared" si="6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199</v>
      </c>
      <c r="AT218" s="155" t="s">
        <v>155</v>
      </c>
      <c r="AU218" s="155" t="s">
        <v>76</v>
      </c>
      <c r="AY218" s="14" t="s">
        <v>140</v>
      </c>
      <c r="BE218" s="156">
        <f t="shared" si="64"/>
        <v>0</v>
      </c>
      <c r="BF218" s="156">
        <f t="shared" si="65"/>
        <v>60.5</v>
      </c>
      <c r="BG218" s="156">
        <f t="shared" si="66"/>
        <v>0</v>
      </c>
      <c r="BH218" s="156">
        <f t="shared" si="67"/>
        <v>0</v>
      </c>
      <c r="BI218" s="156">
        <f t="shared" si="68"/>
        <v>0</v>
      </c>
      <c r="BJ218" s="14" t="s">
        <v>76</v>
      </c>
      <c r="BK218" s="156">
        <f t="shared" si="69"/>
        <v>60.5</v>
      </c>
      <c r="BL218" s="14" t="s">
        <v>169</v>
      </c>
      <c r="BM218" s="155" t="s">
        <v>433</v>
      </c>
    </row>
    <row r="219" spans="1:65" s="2" customFormat="1" ht="21.75" customHeight="1">
      <c r="A219" s="26"/>
      <c r="B219" s="143"/>
      <c r="C219" s="144" t="s">
        <v>287</v>
      </c>
      <c r="D219" s="144" t="s">
        <v>142</v>
      </c>
      <c r="E219" s="145" t="s">
        <v>943</v>
      </c>
      <c r="F219" s="146" t="s">
        <v>944</v>
      </c>
      <c r="G219" s="147" t="s">
        <v>940</v>
      </c>
      <c r="H219" s="148">
        <v>5</v>
      </c>
      <c r="I219" s="149">
        <v>6</v>
      </c>
      <c r="J219" s="149">
        <f t="shared" si="60"/>
        <v>30</v>
      </c>
      <c r="K219" s="150"/>
      <c r="L219" s="27"/>
      <c r="M219" s="151" t="s">
        <v>1</v>
      </c>
      <c r="N219" s="152" t="s">
        <v>34</v>
      </c>
      <c r="O219" s="153">
        <v>0</v>
      </c>
      <c r="P219" s="153">
        <f t="shared" si="61"/>
        <v>0</v>
      </c>
      <c r="Q219" s="153">
        <v>0</v>
      </c>
      <c r="R219" s="153">
        <f t="shared" si="62"/>
        <v>0</v>
      </c>
      <c r="S219" s="153">
        <v>0</v>
      </c>
      <c r="T219" s="154">
        <f t="shared" si="6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169</v>
      </c>
      <c r="AT219" s="155" t="s">
        <v>142</v>
      </c>
      <c r="AU219" s="155" t="s">
        <v>76</v>
      </c>
      <c r="AY219" s="14" t="s">
        <v>140</v>
      </c>
      <c r="BE219" s="156">
        <f t="shared" si="64"/>
        <v>0</v>
      </c>
      <c r="BF219" s="156">
        <f t="shared" si="65"/>
        <v>30</v>
      </c>
      <c r="BG219" s="156">
        <f t="shared" si="66"/>
        <v>0</v>
      </c>
      <c r="BH219" s="156">
        <f t="shared" si="67"/>
        <v>0</v>
      </c>
      <c r="BI219" s="156">
        <f t="shared" si="68"/>
        <v>0</v>
      </c>
      <c r="BJ219" s="14" t="s">
        <v>76</v>
      </c>
      <c r="BK219" s="156">
        <f t="shared" si="69"/>
        <v>30</v>
      </c>
      <c r="BL219" s="14" t="s">
        <v>169</v>
      </c>
      <c r="BM219" s="155" t="s">
        <v>435</v>
      </c>
    </row>
    <row r="220" spans="1:65" s="2" customFormat="1" ht="24.15" customHeight="1">
      <c r="A220" s="26"/>
      <c r="B220" s="143"/>
      <c r="C220" s="144" t="s">
        <v>436</v>
      </c>
      <c r="D220" s="144" t="s">
        <v>142</v>
      </c>
      <c r="E220" s="145" t="s">
        <v>945</v>
      </c>
      <c r="F220" s="146" t="s">
        <v>946</v>
      </c>
      <c r="G220" s="147" t="s">
        <v>158</v>
      </c>
      <c r="H220" s="148">
        <v>4.8000000000000001E-2</v>
      </c>
      <c r="I220" s="149">
        <v>57.43</v>
      </c>
      <c r="J220" s="149">
        <f t="shared" si="60"/>
        <v>2.76</v>
      </c>
      <c r="K220" s="150"/>
      <c r="L220" s="27"/>
      <c r="M220" s="151" t="s">
        <v>1</v>
      </c>
      <c r="N220" s="152" t="s">
        <v>34</v>
      </c>
      <c r="O220" s="153">
        <v>0</v>
      </c>
      <c r="P220" s="153">
        <f t="shared" si="61"/>
        <v>0</v>
      </c>
      <c r="Q220" s="153">
        <v>0</v>
      </c>
      <c r="R220" s="153">
        <f t="shared" si="62"/>
        <v>0</v>
      </c>
      <c r="S220" s="153">
        <v>0</v>
      </c>
      <c r="T220" s="154">
        <f t="shared" si="6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169</v>
      </c>
      <c r="AT220" s="155" t="s">
        <v>142</v>
      </c>
      <c r="AU220" s="155" t="s">
        <v>76</v>
      </c>
      <c r="AY220" s="14" t="s">
        <v>140</v>
      </c>
      <c r="BE220" s="156">
        <f t="shared" si="64"/>
        <v>0</v>
      </c>
      <c r="BF220" s="156">
        <f t="shared" si="65"/>
        <v>2.76</v>
      </c>
      <c r="BG220" s="156">
        <f t="shared" si="66"/>
        <v>0</v>
      </c>
      <c r="BH220" s="156">
        <f t="shared" si="67"/>
        <v>0</v>
      </c>
      <c r="BI220" s="156">
        <f t="shared" si="68"/>
        <v>0</v>
      </c>
      <c r="BJ220" s="14" t="s">
        <v>76</v>
      </c>
      <c r="BK220" s="156">
        <f t="shared" si="69"/>
        <v>2.76</v>
      </c>
      <c r="BL220" s="14" t="s">
        <v>169</v>
      </c>
      <c r="BM220" s="155" t="s">
        <v>439</v>
      </c>
    </row>
    <row r="221" spans="1:65" s="12" customFormat="1" ht="25.95" customHeight="1">
      <c r="B221" s="131"/>
      <c r="D221" s="132" t="s">
        <v>67</v>
      </c>
      <c r="E221" s="133" t="s">
        <v>947</v>
      </c>
      <c r="F221" s="133" t="s">
        <v>948</v>
      </c>
      <c r="J221" s="134">
        <f>BK221</f>
        <v>1669.18</v>
      </c>
      <c r="L221" s="131"/>
      <c r="M221" s="135"/>
      <c r="N221" s="136"/>
      <c r="O221" s="136"/>
      <c r="P221" s="137">
        <f>SUM(P222:P225)</f>
        <v>0</v>
      </c>
      <c r="Q221" s="136"/>
      <c r="R221" s="137">
        <f>SUM(R222:R225)</f>
        <v>0</v>
      </c>
      <c r="S221" s="136"/>
      <c r="T221" s="138">
        <f>SUM(T222:T225)</f>
        <v>0</v>
      </c>
      <c r="AR221" s="132" t="s">
        <v>82</v>
      </c>
      <c r="AT221" s="139" t="s">
        <v>67</v>
      </c>
      <c r="AU221" s="139" t="s">
        <v>68</v>
      </c>
      <c r="AY221" s="132" t="s">
        <v>140</v>
      </c>
      <c r="BK221" s="140">
        <f>SUM(BK222:BK225)</f>
        <v>1669.18</v>
      </c>
    </row>
    <row r="222" spans="1:65" s="2" customFormat="1" ht="37.950000000000003" customHeight="1">
      <c r="A222" s="26"/>
      <c r="B222" s="143"/>
      <c r="C222" s="144" t="s">
        <v>291</v>
      </c>
      <c r="D222" s="144" t="s">
        <v>142</v>
      </c>
      <c r="E222" s="145" t="s">
        <v>949</v>
      </c>
      <c r="F222" s="146" t="s">
        <v>950</v>
      </c>
      <c r="G222" s="147" t="s">
        <v>951</v>
      </c>
      <c r="H222" s="148">
        <v>24</v>
      </c>
      <c r="I222" s="149">
        <v>23.78</v>
      </c>
      <c r="J222" s="149">
        <f>ROUND(I222*H222,2)</f>
        <v>570.72</v>
      </c>
      <c r="K222" s="150"/>
      <c r="L222" s="27"/>
      <c r="M222" s="151" t="s">
        <v>1</v>
      </c>
      <c r="N222" s="152" t="s">
        <v>34</v>
      </c>
      <c r="O222" s="153">
        <v>0</v>
      </c>
      <c r="P222" s="153">
        <f>O222*H222</f>
        <v>0</v>
      </c>
      <c r="Q222" s="153">
        <v>0</v>
      </c>
      <c r="R222" s="153">
        <f>Q222*H222</f>
        <v>0</v>
      </c>
      <c r="S222" s="153">
        <v>0</v>
      </c>
      <c r="T222" s="154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952</v>
      </c>
      <c r="AT222" s="155" t="s">
        <v>142</v>
      </c>
      <c r="AU222" s="155" t="s">
        <v>72</v>
      </c>
      <c r="AY222" s="14" t="s">
        <v>140</v>
      </c>
      <c r="BE222" s="156">
        <f>IF(N222="základná",J222,0)</f>
        <v>0</v>
      </c>
      <c r="BF222" s="156">
        <f>IF(N222="znížená",J222,0)</f>
        <v>570.72</v>
      </c>
      <c r="BG222" s="156">
        <f>IF(N222="zákl. prenesená",J222,0)</f>
        <v>0</v>
      </c>
      <c r="BH222" s="156">
        <f>IF(N222="zníž. prenesená",J222,0)</f>
        <v>0</v>
      </c>
      <c r="BI222" s="156">
        <f>IF(N222="nulová",J222,0)</f>
        <v>0</v>
      </c>
      <c r="BJ222" s="14" t="s">
        <v>76</v>
      </c>
      <c r="BK222" s="156">
        <f>ROUND(I222*H222,2)</f>
        <v>570.72</v>
      </c>
      <c r="BL222" s="14" t="s">
        <v>952</v>
      </c>
      <c r="BM222" s="155" t="s">
        <v>442</v>
      </c>
    </row>
    <row r="223" spans="1:65" s="2" customFormat="1" ht="37.950000000000003" customHeight="1">
      <c r="A223" s="26"/>
      <c r="B223" s="143"/>
      <c r="C223" s="144" t="s">
        <v>443</v>
      </c>
      <c r="D223" s="144" t="s">
        <v>142</v>
      </c>
      <c r="E223" s="145" t="s">
        <v>953</v>
      </c>
      <c r="F223" s="146" t="s">
        <v>954</v>
      </c>
      <c r="G223" s="147" t="s">
        <v>955</v>
      </c>
      <c r="H223" s="148">
        <v>1</v>
      </c>
      <c r="I223" s="149">
        <v>27</v>
      </c>
      <c r="J223" s="149">
        <f>ROUND(I223*H223,2)</f>
        <v>27</v>
      </c>
      <c r="K223" s="150"/>
      <c r="L223" s="27"/>
      <c r="M223" s="151" t="s">
        <v>1</v>
      </c>
      <c r="N223" s="152" t="s">
        <v>34</v>
      </c>
      <c r="O223" s="153">
        <v>0</v>
      </c>
      <c r="P223" s="153">
        <f>O223*H223</f>
        <v>0</v>
      </c>
      <c r="Q223" s="153">
        <v>0</v>
      </c>
      <c r="R223" s="153">
        <f>Q223*H223</f>
        <v>0</v>
      </c>
      <c r="S223" s="153">
        <v>0</v>
      </c>
      <c r="T223" s="154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952</v>
      </c>
      <c r="AT223" s="155" t="s">
        <v>142</v>
      </c>
      <c r="AU223" s="155" t="s">
        <v>72</v>
      </c>
      <c r="AY223" s="14" t="s">
        <v>140</v>
      </c>
      <c r="BE223" s="156">
        <f>IF(N223="základná",J223,0)</f>
        <v>0</v>
      </c>
      <c r="BF223" s="156">
        <f>IF(N223="znížená",J223,0)</f>
        <v>27</v>
      </c>
      <c r="BG223" s="156">
        <f>IF(N223="zákl. prenesená",J223,0)</f>
        <v>0</v>
      </c>
      <c r="BH223" s="156">
        <f>IF(N223="zníž. prenesená",J223,0)</f>
        <v>0</v>
      </c>
      <c r="BI223" s="156">
        <f>IF(N223="nulová",J223,0)</f>
        <v>0</v>
      </c>
      <c r="BJ223" s="14" t="s">
        <v>76</v>
      </c>
      <c r="BK223" s="156">
        <f>ROUND(I223*H223,2)</f>
        <v>27</v>
      </c>
      <c r="BL223" s="14" t="s">
        <v>952</v>
      </c>
      <c r="BM223" s="155" t="s">
        <v>446</v>
      </c>
    </row>
    <row r="224" spans="1:65" s="2" customFormat="1" ht="37.950000000000003" customHeight="1">
      <c r="A224" s="26"/>
      <c r="B224" s="143"/>
      <c r="C224" s="144" t="s">
        <v>294</v>
      </c>
      <c r="D224" s="144" t="s">
        <v>142</v>
      </c>
      <c r="E224" s="145" t="s">
        <v>956</v>
      </c>
      <c r="F224" s="146" t="s">
        <v>957</v>
      </c>
      <c r="G224" s="147" t="s">
        <v>951</v>
      </c>
      <c r="H224" s="148">
        <v>24</v>
      </c>
      <c r="I224" s="149">
        <v>27</v>
      </c>
      <c r="J224" s="149">
        <f>ROUND(I224*H224,2)</f>
        <v>648</v>
      </c>
      <c r="K224" s="150"/>
      <c r="L224" s="27"/>
      <c r="M224" s="151" t="s">
        <v>1</v>
      </c>
      <c r="N224" s="152" t="s">
        <v>34</v>
      </c>
      <c r="O224" s="153">
        <v>0</v>
      </c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952</v>
      </c>
      <c r="AT224" s="155" t="s">
        <v>142</v>
      </c>
      <c r="AU224" s="155" t="s">
        <v>72</v>
      </c>
      <c r="AY224" s="14" t="s">
        <v>140</v>
      </c>
      <c r="BE224" s="156">
        <f>IF(N224="základná",J224,0)</f>
        <v>0</v>
      </c>
      <c r="BF224" s="156">
        <f>IF(N224="znížená",J224,0)</f>
        <v>648</v>
      </c>
      <c r="BG224" s="156">
        <f>IF(N224="zákl. prenesená",J224,0)</f>
        <v>0</v>
      </c>
      <c r="BH224" s="156">
        <f>IF(N224="zníž. prenesená",J224,0)</f>
        <v>0</v>
      </c>
      <c r="BI224" s="156">
        <f>IF(N224="nulová",J224,0)</f>
        <v>0</v>
      </c>
      <c r="BJ224" s="14" t="s">
        <v>76</v>
      </c>
      <c r="BK224" s="156">
        <f>ROUND(I224*H224,2)</f>
        <v>648</v>
      </c>
      <c r="BL224" s="14" t="s">
        <v>952</v>
      </c>
      <c r="BM224" s="155" t="s">
        <v>449</v>
      </c>
    </row>
    <row r="225" spans="1:65" s="2" customFormat="1" ht="16.5" customHeight="1">
      <c r="A225" s="26"/>
      <c r="B225" s="143"/>
      <c r="C225" s="144" t="s">
        <v>450</v>
      </c>
      <c r="D225" s="144" t="s">
        <v>142</v>
      </c>
      <c r="E225" s="145" t="s">
        <v>958</v>
      </c>
      <c r="F225" s="146" t="s">
        <v>959</v>
      </c>
      <c r="G225" s="147" t="s">
        <v>955</v>
      </c>
      <c r="H225" s="148">
        <v>1</v>
      </c>
      <c r="I225" s="149">
        <v>423.46</v>
      </c>
      <c r="J225" s="149">
        <f>ROUND(I225*H225,2)</f>
        <v>423.46</v>
      </c>
      <c r="K225" s="150"/>
      <c r="L225" s="27"/>
      <c r="M225" s="167" t="s">
        <v>1</v>
      </c>
      <c r="N225" s="168" t="s">
        <v>34</v>
      </c>
      <c r="O225" s="169">
        <v>0</v>
      </c>
      <c r="P225" s="169">
        <f>O225*H225</f>
        <v>0</v>
      </c>
      <c r="Q225" s="169">
        <v>0</v>
      </c>
      <c r="R225" s="169">
        <f>Q225*H225</f>
        <v>0</v>
      </c>
      <c r="S225" s="169">
        <v>0</v>
      </c>
      <c r="T225" s="170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952</v>
      </c>
      <c r="AT225" s="155" t="s">
        <v>142</v>
      </c>
      <c r="AU225" s="155" t="s">
        <v>72</v>
      </c>
      <c r="AY225" s="14" t="s">
        <v>140</v>
      </c>
      <c r="BE225" s="156">
        <f>IF(N225="základná",J225,0)</f>
        <v>0</v>
      </c>
      <c r="BF225" s="156">
        <f>IF(N225="znížená",J225,0)</f>
        <v>423.46</v>
      </c>
      <c r="BG225" s="156">
        <f>IF(N225="zákl. prenesená",J225,0)</f>
        <v>0</v>
      </c>
      <c r="BH225" s="156">
        <f>IF(N225="zníž. prenesená",J225,0)</f>
        <v>0</v>
      </c>
      <c r="BI225" s="156">
        <f>IF(N225="nulová",J225,0)</f>
        <v>0</v>
      </c>
      <c r="BJ225" s="14" t="s">
        <v>76</v>
      </c>
      <c r="BK225" s="156">
        <f>ROUND(I225*H225,2)</f>
        <v>423.46</v>
      </c>
      <c r="BL225" s="14" t="s">
        <v>952</v>
      </c>
      <c r="BM225" s="155" t="s">
        <v>453</v>
      </c>
    </row>
    <row r="226" spans="1:65" s="2" customFormat="1" ht="6.9" customHeight="1">
      <c r="A226" s="26"/>
      <c r="B226" s="44"/>
      <c r="C226" s="45"/>
      <c r="D226" s="45"/>
      <c r="E226" s="45"/>
      <c r="F226" s="45"/>
      <c r="G226" s="45"/>
      <c r="H226" s="45"/>
      <c r="I226" s="45"/>
      <c r="J226" s="45"/>
      <c r="K226" s="45"/>
      <c r="L226" s="27"/>
      <c r="M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</row>
  </sheetData>
  <autoFilter ref="C127:K225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92"/>
  <sheetViews>
    <sheetView showGridLines="0" topLeftCell="A116" workbookViewId="0">
      <selection activeCell="W126" sqref="W12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7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9"/>
    </row>
    <row r="2" spans="1:46" s="1" customFormat="1" ht="36.9" customHeight="1">
      <c r="I2" s="171"/>
      <c r="L2" s="226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4" t="s">
        <v>81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customHeight="1">
      <c r="B4" s="17"/>
      <c r="D4" s="18" t="s">
        <v>88</v>
      </c>
      <c r="I4" s="171"/>
      <c r="L4" s="17"/>
      <c r="M4" s="90" t="s">
        <v>9</v>
      </c>
      <c r="AT4" s="14" t="s">
        <v>3</v>
      </c>
    </row>
    <row r="5" spans="1:46" s="1" customFormat="1" ht="6.9" customHeight="1">
      <c r="B5" s="17"/>
      <c r="I5" s="171"/>
      <c r="L5" s="17"/>
    </row>
    <row r="6" spans="1:46" s="1" customFormat="1" ht="12" customHeight="1">
      <c r="B6" s="17"/>
      <c r="D6" s="23" t="s">
        <v>13</v>
      </c>
      <c r="I6" s="171"/>
      <c r="L6" s="17"/>
    </row>
    <row r="7" spans="1:46" s="1" customFormat="1" ht="16.5" customHeight="1">
      <c r="B7" s="17"/>
      <c r="E7" s="235" t="str">
        <f>'Rekapitulácia stavby'!K6</f>
        <v>Zadanie_Obnova MS Hruba Borsa</v>
      </c>
      <c r="F7" s="236"/>
      <c r="G7" s="236"/>
      <c r="H7" s="236"/>
      <c r="I7" s="171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175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7" t="s">
        <v>960</v>
      </c>
      <c r="F9" s="234"/>
      <c r="G9" s="234"/>
      <c r="H9" s="234"/>
      <c r="I9" s="175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175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174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193" t="s">
        <v>1772</v>
      </c>
      <c r="G12" s="26"/>
      <c r="H12" s="26"/>
      <c r="I12" s="174" t="s">
        <v>19</v>
      </c>
      <c r="J12" s="51">
        <f>'Rekapitulácia stavby'!AN8</f>
        <v>44930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175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193" t="s">
        <v>1772</v>
      </c>
      <c r="G14" s="26"/>
      <c r="H14" s="26"/>
      <c r="I14" s="174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174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175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196" t="s">
        <v>1773</v>
      </c>
      <c r="G17" s="26"/>
      <c r="H17" s="26"/>
      <c r="I17" s="174" t="s">
        <v>21</v>
      </c>
      <c r="J17" s="21">
        <f>'Rekapitulácia stavby'!AN13</f>
        <v>52337847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9" t="str">
        <f>'Rekapitulácia stavby'!E14</f>
        <v xml:space="preserve"> </v>
      </c>
      <c r="F18" s="219"/>
      <c r="G18" s="219"/>
      <c r="H18" s="219"/>
      <c r="I18" s="174" t="s">
        <v>22</v>
      </c>
      <c r="J18" s="21" t="str">
        <f>'Rekapitulácia stavby'!AN14</f>
        <v>SK2120983216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175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174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174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175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26</v>
      </c>
      <c r="E23" s="26"/>
      <c r="F23" s="196" t="s">
        <v>1774</v>
      </c>
      <c r="G23" s="26"/>
      <c r="H23" s="26"/>
      <c r="I23" s="174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174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175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I26" s="175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1"/>
      <c r="B27" s="92"/>
      <c r="C27" s="91"/>
      <c r="D27" s="91"/>
      <c r="E27" s="222" t="s">
        <v>1</v>
      </c>
      <c r="F27" s="222"/>
      <c r="G27" s="222"/>
      <c r="H27" s="222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175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2"/>
      <c r="E29" s="62"/>
      <c r="F29" s="62"/>
      <c r="G29" s="62"/>
      <c r="H29" s="62"/>
      <c r="I29" s="62"/>
      <c r="J29" s="62"/>
      <c r="K29" s="62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4" t="s">
        <v>28</v>
      </c>
      <c r="E30" s="26"/>
      <c r="F30" s="26"/>
      <c r="G30" s="26"/>
      <c r="H30" s="26"/>
      <c r="I30" s="175"/>
      <c r="J30" s="67">
        <f>ROUND(J131, 2)</f>
        <v>28830.03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2"/>
      <c r="E31" s="62"/>
      <c r="F31" s="62"/>
      <c r="G31" s="62"/>
      <c r="H31" s="62"/>
      <c r="I31" s="62"/>
      <c r="J31" s="62"/>
      <c r="K31" s="62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173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5" t="s">
        <v>32</v>
      </c>
      <c r="E33" s="32" t="s">
        <v>33</v>
      </c>
      <c r="F33" s="96">
        <f>ROUND((SUM(BE131:BE291)),  2)</f>
        <v>0</v>
      </c>
      <c r="G33" s="97"/>
      <c r="H33" s="97"/>
      <c r="I33" s="98">
        <v>0.2</v>
      </c>
      <c r="J33" s="96">
        <f>ROUND(((SUM(BE131:BE291))*I33),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34</v>
      </c>
      <c r="F34" s="99">
        <f>ROUND((SUM(BF131:BF291)),  2)</f>
        <v>28830.03</v>
      </c>
      <c r="G34" s="26"/>
      <c r="H34" s="26"/>
      <c r="I34" s="100">
        <v>0.2</v>
      </c>
      <c r="J34" s="99">
        <f>ROUND(((SUM(BF131:BF291))*I34),  2)</f>
        <v>5766.01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99">
        <f>ROUND((SUM(BG131:BG291)),  2)</f>
        <v>0</v>
      </c>
      <c r="G35" s="26"/>
      <c r="H35" s="26"/>
      <c r="I35" s="100">
        <v>0.2</v>
      </c>
      <c r="J35" s="99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99">
        <f>ROUND((SUM(BH131:BH291)),  2)</f>
        <v>0</v>
      </c>
      <c r="G36" s="26"/>
      <c r="H36" s="26"/>
      <c r="I36" s="100">
        <v>0.2</v>
      </c>
      <c r="J36" s="99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6">
        <f>ROUND((SUM(BI131:BI291)),  2)</f>
        <v>0</v>
      </c>
      <c r="G37" s="97"/>
      <c r="H37" s="97"/>
      <c r="I37" s="98">
        <v>0</v>
      </c>
      <c r="J37" s="96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175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1"/>
      <c r="D39" s="102" t="s">
        <v>38</v>
      </c>
      <c r="E39" s="56"/>
      <c r="F39" s="56"/>
      <c r="G39" s="103" t="s">
        <v>39</v>
      </c>
      <c r="H39" s="104" t="s">
        <v>40</v>
      </c>
      <c r="I39" s="56"/>
      <c r="J39" s="105">
        <f>SUM(J30:J37)</f>
        <v>34596.04</v>
      </c>
      <c r="K39" s="10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175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I41" s="171"/>
      <c r="L41" s="17"/>
    </row>
    <row r="42" spans="1:31" s="1" customFormat="1" ht="14.4" customHeight="1">
      <c r="B42" s="17"/>
      <c r="I42" s="171"/>
      <c r="L42" s="17"/>
    </row>
    <row r="43" spans="1:31" s="1" customFormat="1" ht="14.4" customHeight="1">
      <c r="B43" s="17"/>
      <c r="I43" s="171"/>
      <c r="L43" s="17"/>
    </row>
    <row r="44" spans="1:31" s="1" customFormat="1" ht="14.4" customHeight="1">
      <c r="B44" s="17"/>
      <c r="I44" s="171"/>
      <c r="L44" s="17"/>
    </row>
    <row r="45" spans="1:31" s="1" customFormat="1" ht="14.4" customHeight="1">
      <c r="B45" s="17"/>
      <c r="I45" s="171"/>
      <c r="L45" s="17"/>
    </row>
    <row r="46" spans="1:31" s="1" customFormat="1" ht="14.4" customHeight="1">
      <c r="B46" s="17"/>
      <c r="I46" s="171"/>
      <c r="L46" s="17"/>
    </row>
    <row r="47" spans="1:31" s="1" customFormat="1" ht="14.4" customHeight="1">
      <c r="B47" s="17"/>
      <c r="I47" s="171"/>
      <c r="L47" s="17"/>
    </row>
    <row r="48" spans="1:31" s="1" customFormat="1" ht="14.4" customHeight="1">
      <c r="B48" s="17"/>
      <c r="I48" s="171"/>
      <c r="L48" s="17"/>
    </row>
    <row r="49" spans="1:31" s="1" customFormat="1" ht="14.4" customHeight="1">
      <c r="B49" s="17"/>
      <c r="I49" s="171"/>
      <c r="L49" s="17"/>
    </row>
    <row r="50" spans="1:31" s="2" customFormat="1" ht="14.4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43</v>
      </c>
      <c r="E61" s="29"/>
      <c r="F61" s="107" t="s">
        <v>44</v>
      </c>
      <c r="G61" s="42" t="s">
        <v>43</v>
      </c>
      <c r="H61" s="29"/>
      <c r="I61" s="172"/>
      <c r="J61" s="108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43</v>
      </c>
      <c r="E76" s="29"/>
      <c r="F76" s="107" t="s">
        <v>44</v>
      </c>
      <c r="G76" s="42" t="s">
        <v>43</v>
      </c>
      <c r="H76" s="29"/>
      <c r="I76" s="172"/>
      <c r="J76" s="108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91</v>
      </c>
      <c r="D82" s="26"/>
      <c r="E82" s="26"/>
      <c r="F82" s="26"/>
      <c r="G82" s="26"/>
      <c r="H82" s="26"/>
      <c r="I82" s="175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175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175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35" t="str">
        <f>E7</f>
        <v>Zadanie_Obnova MS Hruba Borsa</v>
      </c>
      <c r="F85" s="236"/>
      <c r="G85" s="236"/>
      <c r="H85" s="236"/>
      <c r="I85" s="175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175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7" t="str">
        <f>E9</f>
        <v>3 - Zdravotechnika</v>
      </c>
      <c r="F87" s="234"/>
      <c r="G87" s="234"/>
      <c r="H87" s="234"/>
      <c r="I87" s="175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175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Obec Hrubá Borša</v>
      </c>
      <c r="G89" s="26"/>
      <c r="H89" s="26"/>
      <c r="I89" s="174" t="s">
        <v>19</v>
      </c>
      <c r="J89" s="51">
        <f>IF(J12="","",J12)</f>
        <v>44930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175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20</v>
      </c>
      <c r="D91" s="26"/>
      <c r="E91" s="26"/>
      <c r="F91" s="193" t="s">
        <v>1772</v>
      </c>
      <c r="G91" s="26"/>
      <c r="H91" s="26"/>
      <c r="I91" s="174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194" t="s">
        <v>1773</v>
      </c>
      <c r="G92" s="26"/>
      <c r="H92" s="26"/>
      <c r="I92" s="174" t="s">
        <v>26</v>
      </c>
      <c r="J92" s="195" t="s">
        <v>1774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175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9" t="s">
        <v>92</v>
      </c>
      <c r="D94" s="101"/>
      <c r="E94" s="101"/>
      <c r="F94" s="101"/>
      <c r="G94" s="101"/>
      <c r="H94" s="101"/>
      <c r="I94" s="101"/>
      <c r="J94" s="110" t="s">
        <v>93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175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1" t="s">
        <v>94</v>
      </c>
      <c r="D96" s="26"/>
      <c r="E96" s="26"/>
      <c r="F96" s="26"/>
      <c r="G96" s="26"/>
      <c r="H96" s="26"/>
      <c r="I96" s="175"/>
      <c r="J96" s="67">
        <f>J131</f>
        <v>28830.030000000002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95</v>
      </c>
    </row>
    <row r="97" spans="1:31" s="9" customFormat="1" ht="24.9" customHeight="1">
      <c r="B97" s="112"/>
      <c r="D97" s="113" t="s">
        <v>96</v>
      </c>
      <c r="E97" s="114"/>
      <c r="F97" s="114"/>
      <c r="G97" s="114"/>
      <c r="H97" s="114"/>
      <c r="I97" s="114"/>
      <c r="J97" s="115">
        <f>J132</f>
        <v>4053.45</v>
      </c>
      <c r="L97" s="112"/>
    </row>
    <row r="98" spans="1:31" s="10" customFormat="1" ht="19.95" customHeight="1">
      <c r="B98" s="116"/>
      <c r="D98" s="117" t="s">
        <v>961</v>
      </c>
      <c r="E98" s="118"/>
      <c r="F98" s="118"/>
      <c r="G98" s="118"/>
      <c r="H98" s="118"/>
      <c r="I98" s="118"/>
      <c r="J98" s="119">
        <f>J133</f>
        <v>800.3900000000001</v>
      </c>
      <c r="L98" s="116"/>
    </row>
    <row r="99" spans="1:31" s="10" customFormat="1" ht="19.95" customHeight="1">
      <c r="B99" s="116"/>
      <c r="D99" s="117" t="s">
        <v>100</v>
      </c>
      <c r="E99" s="118"/>
      <c r="F99" s="118"/>
      <c r="G99" s="118"/>
      <c r="H99" s="118"/>
      <c r="I99" s="118"/>
      <c r="J99" s="119">
        <f>J146</f>
        <v>72.83</v>
      </c>
      <c r="L99" s="116"/>
    </row>
    <row r="100" spans="1:31" s="10" customFormat="1" ht="19.95" customHeight="1">
      <c r="B100" s="116"/>
      <c r="D100" s="117" t="s">
        <v>101</v>
      </c>
      <c r="E100" s="118"/>
      <c r="F100" s="118"/>
      <c r="G100" s="118"/>
      <c r="H100" s="118"/>
      <c r="I100" s="118"/>
      <c r="J100" s="119">
        <f>J148</f>
        <v>377.02</v>
      </c>
      <c r="L100" s="116"/>
    </row>
    <row r="101" spans="1:31" s="10" customFormat="1" ht="19.95" customHeight="1">
      <c r="B101" s="116"/>
      <c r="D101" s="117" t="s">
        <v>962</v>
      </c>
      <c r="E101" s="118"/>
      <c r="F101" s="118"/>
      <c r="G101" s="118"/>
      <c r="H101" s="118"/>
      <c r="I101" s="118"/>
      <c r="J101" s="119">
        <f>J152</f>
        <v>107.49000000000001</v>
      </c>
      <c r="L101" s="116"/>
    </row>
    <row r="102" spans="1:31" s="10" customFormat="1" ht="19.95" customHeight="1">
      <c r="B102" s="116"/>
      <c r="D102" s="117" t="s">
        <v>963</v>
      </c>
      <c r="E102" s="118"/>
      <c r="F102" s="118"/>
      <c r="G102" s="118"/>
      <c r="H102" s="118"/>
      <c r="I102" s="118"/>
      <c r="J102" s="119">
        <f>J156</f>
        <v>2481.1699999999996</v>
      </c>
      <c r="L102" s="116"/>
    </row>
    <row r="103" spans="1:31" s="10" customFormat="1" ht="19.95" customHeight="1">
      <c r="B103" s="116"/>
      <c r="D103" s="117" t="s">
        <v>103</v>
      </c>
      <c r="E103" s="118"/>
      <c r="F103" s="118"/>
      <c r="G103" s="118"/>
      <c r="H103" s="118"/>
      <c r="I103" s="118"/>
      <c r="J103" s="119">
        <f>J170</f>
        <v>214.55</v>
      </c>
      <c r="L103" s="116"/>
    </row>
    <row r="104" spans="1:31" s="9" customFormat="1" ht="24.9" customHeight="1">
      <c r="B104" s="112"/>
      <c r="D104" s="113" t="s">
        <v>104</v>
      </c>
      <c r="E104" s="114"/>
      <c r="F104" s="114"/>
      <c r="G104" s="114"/>
      <c r="H104" s="114"/>
      <c r="I104" s="114"/>
      <c r="J104" s="115">
        <f>J172</f>
        <v>24595.54</v>
      </c>
      <c r="L104" s="112"/>
    </row>
    <row r="105" spans="1:31" s="10" customFormat="1" ht="19.95" customHeight="1">
      <c r="B105" s="116"/>
      <c r="D105" s="117" t="s">
        <v>105</v>
      </c>
      <c r="E105" s="118"/>
      <c r="F105" s="118"/>
      <c r="G105" s="118"/>
      <c r="H105" s="118"/>
      <c r="I105" s="118"/>
      <c r="J105" s="119">
        <f>J173</f>
        <v>430.56000000000006</v>
      </c>
      <c r="L105" s="116"/>
    </row>
    <row r="106" spans="1:31" s="10" customFormat="1" ht="19.95" customHeight="1">
      <c r="B106" s="116"/>
      <c r="D106" s="117" t="s">
        <v>106</v>
      </c>
      <c r="E106" s="118"/>
      <c r="F106" s="118"/>
      <c r="G106" s="118"/>
      <c r="H106" s="118"/>
      <c r="I106" s="118"/>
      <c r="J106" s="119">
        <f>J182</f>
        <v>1213.7599999999998</v>
      </c>
      <c r="L106" s="116"/>
    </row>
    <row r="107" spans="1:31" s="10" customFormat="1" ht="19.95" customHeight="1">
      <c r="B107" s="116"/>
      <c r="D107" s="117" t="s">
        <v>964</v>
      </c>
      <c r="E107" s="118"/>
      <c r="F107" s="118"/>
      <c r="G107" s="118"/>
      <c r="H107" s="118"/>
      <c r="I107" s="118"/>
      <c r="J107" s="119">
        <f>J199</f>
        <v>2011.9500000000003</v>
      </c>
      <c r="L107" s="116"/>
    </row>
    <row r="108" spans="1:31" s="10" customFormat="1" ht="19.95" customHeight="1">
      <c r="B108" s="116"/>
      <c r="D108" s="117" t="s">
        <v>965</v>
      </c>
      <c r="E108" s="118"/>
      <c r="F108" s="118"/>
      <c r="G108" s="118"/>
      <c r="H108" s="118"/>
      <c r="I108" s="118"/>
      <c r="J108" s="119">
        <f>J227</f>
        <v>7730.29</v>
      </c>
      <c r="L108" s="116"/>
    </row>
    <row r="109" spans="1:31" s="10" customFormat="1" ht="19.95" customHeight="1">
      <c r="B109" s="116"/>
      <c r="D109" s="117" t="s">
        <v>966</v>
      </c>
      <c r="E109" s="118"/>
      <c r="F109" s="118"/>
      <c r="G109" s="118"/>
      <c r="H109" s="118"/>
      <c r="I109" s="118"/>
      <c r="J109" s="119">
        <f>J253</f>
        <v>11901.329999999998</v>
      </c>
      <c r="L109" s="116"/>
    </row>
    <row r="110" spans="1:31" s="10" customFormat="1" ht="19.95" customHeight="1">
      <c r="B110" s="116"/>
      <c r="D110" s="117" t="s">
        <v>116</v>
      </c>
      <c r="E110" s="118"/>
      <c r="F110" s="118"/>
      <c r="G110" s="118"/>
      <c r="H110" s="118"/>
      <c r="I110" s="118"/>
      <c r="J110" s="119">
        <f>J279</f>
        <v>1307.6499999999996</v>
      </c>
      <c r="L110" s="116"/>
    </row>
    <row r="111" spans="1:31" s="9" customFormat="1" ht="24.9" customHeight="1">
      <c r="B111" s="112"/>
      <c r="D111" s="113" t="s">
        <v>784</v>
      </c>
      <c r="E111" s="114"/>
      <c r="F111" s="114"/>
      <c r="G111" s="114"/>
      <c r="H111" s="114"/>
      <c r="I111" s="114"/>
      <c r="J111" s="115">
        <f>J290</f>
        <v>181.04</v>
      </c>
      <c r="L111" s="112"/>
    </row>
    <row r="112" spans="1:31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175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" customHeight="1">
      <c r="A113" s="26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" customHeight="1">
      <c r="A117" s="26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" customHeight="1">
      <c r="A118" s="26"/>
      <c r="B118" s="27"/>
      <c r="C118" s="18" t="s">
        <v>126</v>
      </c>
      <c r="D118" s="26"/>
      <c r="E118" s="26"/>
      <c r="F118" s="26"/>
      <c r="G118" s="26"/>
      <c r="H118" s="26"/>
      <c r="I118" s="175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175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13</v>
      </c>
      <c r="D120" s="26"/>
      <c r="E120" s="26"/>
      <c r="F120" s="26"/>
      <c r="G120" s="26"/>
      <c r="H120" s="26"/>
      <c r="I120" s="175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35" t="str">
        <f>E7</f>
        <v>Zadanie_Obnova MS Hruba Borsa</v>
      </c>
      <c r="F121" s="236"/>
      <c r="G121" s="236"/>
      <c r="H121" s="236"/>
      <c r="I121" s="175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89</v>
      </c>
      <c r="D122" s="26"/>
      <c r="E122" s="26"/>
      <c r="F122" s="26"/>
      <c r="G122" s="26"/>
      <c r="H122" s="26"/>
      <c r="I122" s="175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197" t="str">
        <f>E9</f>
        <v>3 - Zdravotechnika</v>
      </c>
      <c r="F123" s="234"/>
      <c r="G123" s="234"/>
      <c r="H123" s="234"/>
      <c r="I123" s="175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" customHeight="1">
      <c r="A124" s="26"/>
      <c r="B124" s="27"/>
      <c r="C124" s="26"/>
      <c r="D124" s="26"/>
      <c r="E124" s="26"/>
      <c r="F124" s="26"/>
      <c r="G124" s="26"/>
      <c r="H124" s="26"/>
      <c r="I124" s="175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17</v>
      </c>
      <c r="D125" s="26"/>
      <c r="E125" s="26"/>
      <c r="F125" s="21" t="str">
        <f>F12</f>
        <v>Obec Hrubá Borša</v>
      </c>
      <c r="G125" s="26"/>
      <c r="H125" s="26"/>
      <c r="I125" s="174" t="s">
        <v>19</v>
      </c>
      <c r="J125" s="51">
        <f>IF(J12="","",J12)</f>
        <v>44930</v>
      </c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" customHeight="1">
      <c r="A126" s="26"/>
      <c r="B126" s="27"/>
      <c r="C126" s="26"/>
      <c r="D126" s="26"/>
      <c r="E126" s="26"/>
      <c r="F126" s="26"/>
      <c r="G126" s="26"/>
      <c r="H126" s="26"/>
      <c r="I126" s="175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15" customHeight="1">
      <c r="A127" s="26"/>
      <c r="B127" s="27"/>
      <c r="C127" s="23" t="s">
        <v>20</v>
      </c>
      <c r="D127" s="26"/>
      <c r="E127" s="26"/>
      <c r="F127" s="193" t="s">
        <v>1772</v>
      </c>
      <c r="G127" s="26"/>
      <c r="H127" s="26"/>
      <c r="I127" s="174" t="s">
        <v>24</v>
      </c>
      <c r="J127" s="24" t="str">
        <f>E21</f>
        <v xml:space="preserve"> </v>
      </c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15" customHeight="1">
      <c r="A128" s="26"/>
      <c r="B128" s="27"/>
      <c r="C128" s="23" t="s">
        <v>23</v>
      </c>
      <c r="D128" s="26"/>
      <c r="E128" s="26"/>
      <c r="F128" s="194" t="s">
        <v>1773</v>
      </c>
      <c r="G128" s="26"/>
      <c r="H128" s="26"/>
      <c r="I128" s="174" t="s">
        <v>26</v>
      </c>
      <c r="J128" s="195" t="s">
        <v>1774</v>
      </c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175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20"/>
      <c r="B130" s="121"/>
      <c r="C130" s="122" t="s">
        <v>127</v>
      </c>
      <c r="D130" s="123" t="s">
        <v>53</v>
      </c>
      <c r="E130" s="123" t="s">
        <v>49</v>
      </c>
      <c r="F130" s="123" t="s">
        <v>50</v>
      </c>
      <c r="G130" s="123" t="s">
        <v>128</v>
      </c>
      <c r="H130" s="123" t="s">
        <v>129</v>
      </c>
      <c r="I130" s="123" t="s">
        <v>130</v>
      </c>
      <c r="J130" s="124" t="s">
        <v>93</v>
      </c>
      <c r="K130" s="125" t="s">
        <v>131</v>
      </c>
      <c r="L130" s="126"/>
      <c r="M130" s="58" t="s">
        <v>1</v>
      </c>
      <c r="N130" s="59" t="s">
        <v>32</v>
      </c>
      <c r="O130" s="59" t="s">
        <v>132</v>
      </c>
      <c r="P130" s="59" t="s">
        <v>133</v>
      </c>
      <c r="Q130" s="59" t="s">
        <v>134</v>
      </c>
      <c r="R130" s="59" t="s">
        <v>135</v>
      </c>
      <c r="S130" s="59" t="s">
        <v>136</v>
      </c>
      <c r="T130" s="60" t="s">
        <v>137</v>
      </c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</row>
    <row r="131" spans="1:65" s="2" customFormat="1" ht="22.95" customHeight="1">
      <c r="A131" s="26"/>
      <c r="B131" s="27"/>
      <c r="C131" s="65" t="s">
        <v>94</v>
      </c>
      <c r="D131" s="26"/>
      <c r="E131" s="26"/>
      <c r="F131" s="26"/>
      <c r="G131" s="26"/>
      <c r="H131" s="26"/>
      <c r="I131" s="175"/>
      <c r="J131" s="127">
        <f>BK131</f>
        <v>28830.030000000002</v>
      </c>
      <c r="K131" s="26"/>
      <c r="L131" s="27"/>
      <c r="M131" s="61"/>
      <c r="N131" s="52"/>
      <c r="O131" s="62"/>
      <c r="P131" s="128">
        <f>P132+P172+P290</f>
        <v>0</v>
      </c>
      <c r="Q131" s="62"/>
      <c r="R131" s="128">
        <f>R132+R172+R290</f>
        <v>0</v>
      </c>
      <c r="S131" s="62"/>
      <c r="T131" s="129">
        <f>T132+T172+T290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67</v>
      </c>
      <c r="AU131" s="14" t="s">
        <v>95</v>
      </c>
      <c r="BK131" s="130">
        <f>BK132+BK172+BK290</f>
        <v>28830.030000000002</v>
      </c>
    </row>
    <row r="132" spans="1:65" s="12" customFormat="1" ht="25.95" customHeight="1">
      <c r="B132" s="131"/>
      <c r="D132" s="132" t="s">
        <v>67</v>
      </c>
      <c r="E132" s="133" t="s">
        <v>138</v>
      </c>
      <c r="F132" s="133" t="s">
        <v>139</v>
      </c>
      <c r="J132" s="134">
        <f>BK132</f>
        <v>4053.45</v>
      </c>
      <c r="L132" s="131"/>
      <c r="M132" s="135"/>
      <c r="N132" s="136"/>
      <c r="O132" s="136"/>
      <c r="P132" s="137">
        <f>P133+P146+P148+P152+P156+P170</f>
        <v>0</v>
      </c>
      <c r="Q132" s="136"/>
      <c r="R132" s="137">
        <f>R133+R146+R148+R152+R156+R170</f>
        <v>0</v>
      </c>
      <c r="S132" s="136"/>
      <c r="T132" s="138">
        <f>T133+T146+T148+T152+T156+T170</f>
        <v>0</v>
      </c>
      <c r="AR132" s="132" t="s">
        <v>72</v>
      </c>
      <c r="AT132" s="139" t="s">
        <v>67</v>
      </c>
      <c r="AU132" s="139" t="s">
        <v>68</v>
      </c>
      <c r="AY132" s="132" t="s">
        <v>140</v>
      </c>
      <c r="BK132" s="140">
        <f>BK133+BK146+BK148+BK152+BK156+BK170</f>
        <v>4053.45</v>
      </c>
    </row>
    <row r="133" spans="1:65" s="12" customFormat="1" ht="22.95" customHeight="1">
      <c r="B133" s="131"/>
      <c r="D133" s="132" t="s">
        <v>67</v>
      </c>
      <c r="E133" s="141" t="s">
        <v>72</v>
      </c>
      <c r="F133" s="141" t="s">
        <v>967</v>
      </c>
      <c r="J133" s="142">
        <f>BK133</f>
        <v>800.3900000000001</v>
      </c>
      <c r="L133" s="131"/>
      <c r="M133" s="135"/>
      <c r="N133" s="136"/>
      <c r="O133" s="136"/>
      <c r="P133" s="137">
        <f>SUM(P134:P145)</f>
        <v>0</v>
      </c>
      <c r="Q133" s="136"/>
      <c r="R133" s="137">
        <f>SUM(R134:R145)</f>
        <v>0</v>
      </c>
      <c r="S133" s="136"/>
      <c r="T133" s="138">
        <f>SUM(T134:T145)</f>
        <v>0</v>
      </c>
      <c r="AR133" s="132" t="s">
        <v>72</v>
      </c>
      <c r="AT133" s="139" t="s">
        <v>67</v>
      </c>
      <c r="AU133" s="139" t="s">
        <v>72</v>
      </c>
      <c r="AY133" s="132" t="s">
        <v>140</v>
      </c>
      <c r="BK133" s="140">
        <f>SUM(BK134:BK145)</f>
        <v>800.3900000000001</v>
      </c>
    </row>
    <row r="134" spans="1:65" s="2" customFormat="1" ht="24.15" customHeight="1">
      <c r="A134" s="26"/>
      <c r="B134" s="143"/>
      <c r="C134" s="144" t="s">
        <v>72</v>
      </c>
      <c r="D134" s="144" t="s">
        <v>142</v>
      </c>
      <c r="E134" s="145" t="s">
        <v>968</v>
      </c>
      <c r="F134" s="146" t="s">
        <v>969</v>
      </c>
      <c r="G134" s="147" t="s">
        <v>148</v>
      </c>
      <c r="H134" s="148">
        <v>5</v>
      </c>
      <c r="I134" s="149">
        <v>87.6</v>
      </c>
      <c r="J134" s="149">
        <f t="shared" ref="J134:J145" si="0">ROUND(I134*H134,2)</f>
        <v>438</v>
      </c>
      <c r="K134" s="150"/>
      <c r="L134" s="27"/>
      <c r="M134" s="151" t="s">
        <v>1</v>
      </c>
      <c r="N134" s="152" t="s">
        <v>34</v>
      </c>
      <c r="O134" s="153">
        <v>0</v>
      </c>
      <c r="P134" s="153">
        <f t="shared" ref="P134:P145" si="1">O134*H134</f>
        <v>0</v>
      </c>
      <c r="Q134" s="153">
        <v>0</v>
      </c>
      <c r="R134" s="153">
        <f t="shared" ref="R134:R145" si="2">Q134*H134</f>
        <v>0</v>
      </c>
      <c r="S134" s="153">
        <v>0</v>
      </c>
      <c r="T134" s="154">
        <f t="shared" ref="T134:T145" si="3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82</v>
      </c>
      <c r="AT134" s="155" t="s">
        <v>142</v>
      </c>
      <c r="AU134" s="155" t="s">
        <v>76</v>
      </c>
      <c r="AY134" s="14" t="s">
        <v>140</v>
      </c>
      <c r="BE134" s="156">
        <f t="shared" ref="BE134:BE145" si="4">IF(N134="základná",J134,0)</f>
        <v>0</v>
      </c>
      <c r="BF134" s="156">
        <f t="shared" ref="BF134:BF145" si="5">IF(N134="znížená",J134,0)</f>
        <v>438</v>
      </c>
      <c r="BG134" s="156">
        <f t="shared" ref="BG134:BG145" si="6">IF(N134="zákl. prenesená",J134,0)</f>
        <v>0</v>
      </c>
      <c r="BH134" s="156">
        <f t="shared" ref="BH134:BH145" si="7">IF(N134="zníž. prenesená",J134,0)</f>
        <v>0</v>
      </c>
      <c r="BI134" s="156">
        <f t="shared" ref="BI134:BI145" si="8">IF(N134="nulová",J134,0)</f>
        <v>0</v>
      </c>
      <c r="BJ134" s="14" t="s">
        <v>76</v>
      </c>
      <c r="BK134" s="156">
        <f t="shared" ref="BK134:BK145" si="9">ROUND(I134*H134,2)</f>
        <v>438</v>
      </c>
      <c r="BL134" s="14" t="s">
        <v>82</v>
      </c>
      <c r="BM134" s="155" t="s">
        <v>76</v>
      </c>
    </row>
    <row r="135" spans="1:65" s="2" customFormat="1" ht="24.15" customHeight="1">
      <c r="A135" s="26"/>
      <c r="B135" s="143"/>
      <c r="C135" s="144" t="s">
        <v>76</v>
      </c>
      <c r="D135" s="144" t="s">
        <v>142</v>
      </c>
      <c r="E135" s="145" t="s">
        <v>970</v>
      </c>
      <c r="F135" s="146" t="s">
        <v>971</v>
      </c>
      <c r="G135" s="147" t="s">
        <v>148</v>
      </c>
      <c r="H135" s="148">
        <v>3</v>
      </c>
      <c r="I135" s="149">
        <v>48.53</v>
      </c>
      <c r="J135" s="149">
        <f t="shared" si="0"/>
        <v>145.59</v>
      </c>
      <c r="K135" s="150"/>
      <c r="L135" s="27"/>
      <c r="M135" s="151" t="s">
        <v>1</v>
      </c>
      <c r="N135" s="152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82</v>
      </c>
      <c r="AT135" s="155" t="s">
        <v>142</v>
      </c>
      <c r="AU135" s="155" t="s">
        <v>76</v>
      </c>
      <c r="AY135" s="14" t="s">
        <v>140</v>
      </c>
      <c r="BE135" s="156">
        <f t="shared" si="4"/>
        <v>0</v>
      </c>
      <c r="BF135" s="156">
        <f t="shared" si="5"/>
        <v>145.59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76</v>
      </c>
      <c r="BK135" s="156">
        <f t="shared" si="9"/>
        <v>145.59</v>
      </c>
      <c r="BL135" s="14" t="s">
        <v>82</v>
      </c>
      <c r="BM135" s="155" t="s">
        <v>82</v>
      </c>
    </row>
    <row r="136" spans="1:65" s="2" customFormat="1" ht="24.15" customHeight="1">
      <c r="A136" s="26"/>
      <c r="B136" s="143"/>
      <c r="C136" s="144" t="s">
        <v>79</v>
      </c>
      <c r="D136" s="144" t="s">
        <v>142</v>
      </c>
      <c r="E136" s="145" t="s">
        <v>972</v>
      </c>
      <c r="F136" s="146" t="s">
        <v>973</v>
      </c>
      <c r="G136" s="147" t="s">
        <v>148</v>
      </c>
      <c r="H136" s="148">
        <v>3</v>
      </c>
      <c r="I136" s="149">
        <v>25.27</v>
      </c>
      <c r="J136" s="149">
        <f t="shared" si="0"/>
        <v>75.81</v>
      </c>
      <c r="K136" s="150"/>
      <c r="L136" s="27"/>
      <c r="M136" s="151" t="s">
        <v>1</v>
      </c>
      <c r="N136" s="152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82</v>
      </c>
      <c r="AT136" s="155" t="s">
        <v>142</v>
      </c>
      <c r="AU136" s="155" t="s">
        <v>76</v>
      </c>
      <c r="AY136" s="14" t="s">
        <v>140</v>
      </c>
      <c r="BE136" s="156">
        <f t="shared" si="4"/>
        <v>0</v>
      </c>
      <c r="BF136" s="156">
        <f t="shared" si="5"/>
        <v>75.81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76</v>
      </c>
      <c r="BK136" s="156">
        <f t="shared" si="9"/>
        <v>75.81</v>
      </c>
      <c r="BL136" s="14" t="s">
        <v>82</v>
      </c>
      <c r="BM136" s="155" t="s">
        <v>151</v>
      </c>
    </row>
    <row r="137" spans="1:65" s="2" customFormat="1" ht="24.15" customHeight="1">
      <c r="A137" s="26"/>
      <c r="B137" s="143"/>
      <c r="C137" s="144" t="s">
        <v>82</v>
      </c>
      <c r="D137" s="144" t="s">
        <v>142</v>
      </c>
      <c r="E137" s="145" t="s">
        <v>974</v>
      </c>
      <c r="F137" s="146" t="s">
        <v>161</v>
      </c>
      <c r="G137" s="147" t="s">
        <v>148</v>
      </c>
      <c r="H137" s="148">
        <v>5</v>
      </c>
      <c r="I137" s="149">
        <v>1.74</v>
      </c>
      <c r="J137" s="149">
        <f t="shared" si="0"/>
        <v>8.6999999999999993</v>
      </c>
      <c r="K137" s="150"/>
      <c r="L137" s="27"/>
      <c r="M137" s="151" t="s">
        <v>1</v>
      </c>
      <c r="N137" s="152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82</v>
      </c>
      <c r="AT137" s="155" t="s">
        <v>142</v>
      </c>
      <c r="AU137" s="155" t="s">
        <v>76</v>
      </c>
      <c r="AY137" s="14" t="s">
        <v>140</v>
      </c>
      <c r="BE137" s="156">
        <f t="shared" si="4"/>
        <v>0</v>
      </c>
      <c r="BF137" s="156">
        <f t="shared" si="5"/>
        <v>8.6999999999999993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76</v>
      </c>
      <c r="BK137" s="156">
        <f t="shared" si="9"/>
        <v>8.6999999999999993</v>
      </c>
      <c r="BL137" s="14" t="s">
        <v>82</v>
      </c>
      <c r="BM137" s="155" t="s">
        <v>154</v>
      </c>
    </row>
    <row r="138" spans="1:65" s="2" customFormat="1" ht="33" customHeight="1">
      <c r="A138" s="26"/>
      <c r="B138" s="143"/>
      <c r="C138" s="144" t="s">
        <v>85</v>
      </c>
      <c r="D138" s="144" t="s">
        <v>142</v>
      </c>
      <c r="E138" s="145" t="s">
        <v>975</v>
      </c>
      <c r="F138" s="146" t="s">
        <v>165</v>
      </c>
      <c r="G138" s="147" t="s">
        <v>148</v>
      </c>
      <c r="H138" s="148">
        <v>3</v>
      </c>
      <c r="I138" s="149">
        <v>5.57</v>
      </c>
      <c r="J138" s="149">
        <f t="shared" si="0"/>
        <v>16.71</v>
      </c>
      <c r="K138" s="150"/>
      <c r="L138" s="27"/>
      <c r="M138" s="151" t="s">
        <v>1</v>
      </c>
      <c r="N138" s="152" t="s">
        <v>34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82</v>
      </c>
      <c r="AT138" s="155" t="s">
        <v>142</v>
      </c>
      <c r="AU138" s="155" t="s">
        <v>76</v>
      </c>
      <c r="AY138" s="14" t="s">
        <v>140</v>
      </c>
      <c r="BE138" s="156">
        <f t="shared" si="4"/>
        <v>0</v>
      </c>
      <c r="BF138" s="156">
        <f t="shared" si="5"/>
        <v>16.71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76</v>
      </c>
      <c r="BK138" s="156">
        <f t="shared" si="9"/>
        <v>16.71</v>
      </c>
      <c r="BL138" s="14" t="s">
        <v>82</v>
      </c>
      <c r="BM138" s="155" t="s">
        <v>159</v>
      </c>
    </row>
    <row r="139" spans="1:65" s="2" customFormat="1" ht="37.950000000000003" customHeight="1">
      <c r="A139" s="26"/>
      <c r="B139" s="143"/>
      <c r="C139" s="144" t="s">
        <v>151</v>
      </c>
      <c r="D139" s="144" t="s">
        <v>142</v>
      </c>
      <c r="E139" s="145" t="s">
        <v>976</v>
      </c>
      <c r="F139" s="146" t="s">
        <v>168</v>
      </c>
      <c r="G139" s="147" t="s">
        <v>148</v>
      </c>
      <c r="H139" s="148">
        <v>5</v>
      </c>
      <c r="I139" s="149">
        <v>0.56000000000000005</v>
      </c>
      <c r="J139" s="149">
        <f t="shared" si="0"/>
        <v>2.8</v>
      </c>
      <c r="K139" s="150"/>
      <c r="L139" s="27"/>
      <c r="M139" s="151" t="s">
        <v>1</v>
      </c>
      <c r="N139" s="152" t="s">
        <v>34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82</v>
      </c>
      <c r="AT139" s="155" t="s">
        <v>142</v>
      </c>
      <c r="AU139" s="155" t="s">
        <v>76</v>
      </c>
      <c r="AY139" s="14" t="s">
        <v>140</v>
      </c>
      <c r="BE139" s="156">
        <f t="shared" si="4"/>
        <v>0</v>
      </c>
      <c r="BF139" s="156">
        <f t="shared" si="5"/>
        <v>2.8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76</v>
      </c>
      <c r="BK139" s="156">
        <f t="shared" si="9"/>
        <v>2.8</v>
      </c>
      <c r="BL139" s="14" t="s">
        <v>82</v>
      </c>
      <c r="BM139" s="155" t="s">
        <v>162</v>
      </c>
    </row>
    <row r="140" spans="1:65" s="2" customFormat="1" ht="24.15" customHeight="1">
      <c r="A140" s="26"/>
      <c r="B140" s="143"/>
      <c r="C140" s="144" t="s">
        <v>163</v>
      </c>
      <c r="D140" s="144" t="s">
        <v>142</v>
      </c>
      <c r="E140" s="145" t="s">
        <v>977</v>
      </c>
      <c r="F140" s="146" t="s">
        <v>172</v>
      </c>
      <c r="G140" s="147" t="s">
        <v>148</v>
      </c>
      <c r="H140" s="148">
        <v>3</v>
      </c>
      <c r="I140" s="149">
        <v>9.06</v>
      </c>
      <c r="J140" s="149">
        <f t="shared" si="0"/>
        <v>27.18</v>
      </c>
      <c r="K140" s="150"/>
      <c r="L140" s="27"/>
      <c r="M140" s="151" t="s">
        <v>1</v>
      </c>
      <c r="N140" s="152" t="s">
        <v>34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82</v>
      </c>
      <c r="AT140" s="155" t="s">
        <v>142</v>
      </c>
      <c r="AU140" s="155" t="s">
        <v>76</v>
      </c>
      <c r="AY140" s="14" t="s">
        <v>140</v>
      </c>
      <c r="BE140" s="156">
        <f t="shared" si="4"/>
        <v>0</v>
      </c>
      <c r="BF140" s="156">
        <f t="shared" si="5"/>
        <v>27.18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76</v>
      </c>
      <c r="BK140" s="156">
        <f t="shared" si="9"/>
        <v>27.18</v>
      </c>
      <c r="BL140" s="14" t="s">
        <v>82</v>
      </c>
      <c r="BM140" s="155" t="s">
        <v>166</v>
      </c>
    </row>
    <row r="141" spans="1:65" s="2" customFormat="1" ht="16.5" customHeight="1">
      <c r="A141" s="26"/>
      <c r="B141" s="143"/>
      <c r="C141" s="144" t="s">
        <v>154</v>
      </c>
      <c r="D141" s="144" t="s">
        <v>142</v>
      </c>
      <c r="E141" s="145" t="s">
        <v>978</v>
      </c>
      <c r="F141" s="146" t="s">
        <v>175</v>
      </c>
      <c r="G141" s="147" t="s">
        <v>148</v>
      </c>
      <c r="H141" s="148">
        <v>3</v>
      </c>
      <c r="I141" s="149">
        <v>0.97</v>
      </c>
      <c r="J141" s="149">
        <f t="shared" si="0"/>
        <v>2.91</v>
      </c>
      <c r="K141" s="150"/>
      <c r="L141" s="27"/>
      <c r="M141" s="151" t="s">
        <v>1</v>
      </c>
      <c r="N141" s="152" t="s">
        <v>34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82</v>
      </c>
      <c r="AT141" s="155" t="s">
        <v>142</v>
      </c>
      <c r="AU141" s="155" t="s">
        <v>76</v>
      </c>
      <c r="AY141" s="14" t="s">
        <v>140</v>
      </c>
      <c r="BE141" s="156">
        <f t="shared" si="4"/>
        <v>0</v>
      </c>
      <c r="BF141" s="156">
        <f t="shared" si="5"/>
        <v>2.91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76</v>
      </c>
      <c r="BK141" s="156">
        <f t="shared" si="9"/>
        <v>2.91</v>
      </c>
      <c r="BL141" s="14" t="s">
        <v>82</v>
      </c>
      <c r="BM141" s="155" t="s">
        <v>169</v>
      </c>
    </row>
    <row r="142" spans="1:65" s="2" customFormat="1" ht="24.15" customHeight="1">
      <c r="A142" s="26"/>
      <c r="B142" s="143"/>
      <c r="C142" s="144" t="s">
        <v>170</v>
      </c>
      <c r="D142" s="144" t="s">
        <v>142</v>
      </c>
      <c r="E142" s="145" t="s">
        <v>979</v>
      </c>
      <c r="F142" s="146" t="s">
        <v>178</v>
      </c>
      <c r="G142" s="147" t="s">
        <v>158</v>
      </c>
      <c r="H142" s="148">
        <v>1</v>
      </c>
      <c r="I142" s="149">
        <v>20.95</v>
      </c>
      <c r="J142" s="149">
        <f t="shared" si="0"/>
        <v>20.95</v>
      </c>
      <c r="K142" s="150"/>
      <c r="L142" s="27"/>
      <c r="M142" s="151" t="s">
        <v>1</v>
      </c>
      <c r="N142" s="152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82</v>
      </c>
      <c r="AT142" s="155" t="s">
        <v>142</v>
      </c>
      <c r="AU142" s="155" t="s">
        <v>76</v>
      </c>
      <c r="AY142" s="14" t="s">
        <v>140</v>
      </c>
      <c r="BE142" s="156">
        <f t="shared" si="4"/>
        <v>0</v>
      </c>
      <c r="BF142" s="156">
        <f t="shared" si="5"/>
        <v>20.95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76</v>
      </c>
      <c r="BK142" s="156">
        <f t="shared" si="9"/>
        <v>20.95</v>
      </c>
      <c r="BL142" s="14" t="s">
        <v>82</v>
      </c>
      <c r="BM142" s="155" t="s">
        <v>173</v>
      </c>
    </row>
    <row r="143" spans="1:65" s="2" customFormat="1" ht="24.15" customHeight="1">
      <c r="A143" s="26"/>
      <c r="B143" s="143"/>
      <c r="C143" s="144" t="s">
        <v>159</v>
      </c>
      <c r="D143" s="144" t="s">
        <v>142</v>
      </c>
      <c r="E143" s="145" t="s">
        <v>980</v>
      </c>
      <c r="F143" s="146" t="s">
        <v>981</v>
      </c>
      <c r="G143" s="147" t="s">
        <v>148</v>
      </c>
      <c r="H143" s="148">
        <v>2</v>
      </c>
      <c r="I143" s="149">
        <v>4.24</v>
      </c>
      <c r="J143" s="149">
        <f t="shared" si="0"/>
        <v>8.48</v>
      </c>
      <c r="K143" s="150"/>
      <c r="L143" s="27"/>
      <c r="M143" s="151" t="s">
        <v>1</v>
      </c>
      <c r="N143" s="152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82</v>
      </c>
      <c r="AT143" s="155" t="s">
        <v>142</v>
      </c>
      <c r="AU143" s="155" t="s">
        <v>76</v>
      </c>
      <c r="AY143" s="14" t="s">
        <v>140</v>
      </c>
      <c r="BE143" s="156">
        <f t="shared" si="4"/>
        <v>0</v>
      </c>
      <c r="BF143" s="156">
        <f t="shared" si="5"/>
        <v>8.48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76</v>
      </c>
      <c r="BK143" s="156">
        <f t="shared" si="9"/>
        <v>8.48</v>
      </c>
      <c r="BL143" s="14" t="s">
        <v>82</v>
      </c>
      <c r="BM143" s="155" t="s">
        <v>7</v>
      </c>
    </row>
    <row r="144" spans="1:65" s="2" customFormat="1" ht="24.15" customHeight="1">
      <c r="A144" s="26"/>
      <c r="B144" s="143"/>
      <c r="C144" s="144" t="s">
        <v>176</v>
      </c>
      <c r="D144" s="144" t="s">
        <v>142</v>
      </c>
      <c r="E144" s="145" t="s">
        <v>982</v>
      </c>
      <c r="F144" s="146" t="s">
        <v>983</v>
      </c>
      <c r="G144" s="147" t="s">
        <v>148</v>
      </c>
      <c r="H144" s="148">
        <v>1.1000000000000001</v>
      </c>
      <c r="I144" s="149">
        <v>32.18</v>
      </c>
      <c r="J144" s="149">
        <f t="shared" si="0"/>
        <v>35.4</v>
      </c>
      <c r="K144" s="150"/>
      <c r="L144" s="27"/>
      <c r="M144" s="151" t="s">
        <v>1</v>
      </c>
      <c r="N144" s="152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82</v>
      </c>
      <c r="AT144" s="155" t="s">
        <v>142</v>
      </c>
      <c r="AU144" s="155" t="s">
        <v>76</v>
      </c>
      <c r="AY144" s="14" t="s">
        <v>140</v>
      </c>
      <c r="BE144" s="156">
        <f t="shared" si="4"/>
        <v>0</v>
      </c>
      <c r="BF144" s="156">
        <f t="shared" si="5"/>
        <v>35.4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76</v>
      </c>
      <c r="BK144" s="156">
        <f t="shared" si="9"/>
        <v>35.4</v>
      </c>
      <c r="BL144" s="14" t="s">
        <v>82</v>
      </c>
      <c r="BM144" s="155" t="s">
        <v>179</v>
      </c>
    </row>
    <row r="145" spans="1:65" s="2" customFormat="1" ht="16.5" customHeight="1">
      <c r="A145" s="26"/>
      <c r="B145" s="143"/>
      <c r="C145" s="157" t="s">
        <v>162</v>
      </c>
      <c r="D145" s="157" t="s">
        <v>155</v>
      </c>
      <c r="E145" s="158" t="s">
        <v>984</v>
      </c>
      <c r="F145" s="159" t="s">
        <v>985</v>
      </c>
      <c r="G145" s="160" t="s">
        <v>158</v>
      </c>
      <c r="H145" s="161">
        <v>1</v>
      </c>
      <c r="I145" s="162">
        <v>17.86</v>
      </c>
      <c r="J145" s="162">
        <f t="shared" si="0"/>
        <v>17.86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154</v>
      </c>
      <c r="AT145" s="155" t="s">
        <v>155</v>
      </c>
      <c r="AU145" s="155" t="s">
        <v>76</v>
      </c>
      <c r="AY145" s="14" t="s">
        <v>140</v>
      </c>
      <c r="BE145" s="156">
        <f t="shared" si="4"/>
        <v>0</v>
      </c>
      <c r="BF145" s="156">
        <f t="shared" si="5"/>
        <v>17.86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76</v>
      </c>
      <c r="BK145" s="156">
        <f t="shared" si="9"/>
        <v>17.86</v>
      </c>
      <c r="BL145" s="14" t="s">
        <v>82</v>
      </c>
      <c r="BM145" s="155" t="s">
        <v>183</v>
      </c>
    </row>
    <row r="146" spans="1:65" s="12" customFormat="1" ht="22.95" customHeight="1">
      <c r="B146" s="131"/>
      <c r="D146" s="132" t="s">
        <v>67</v>
      </c>
      <c r="E146" s="141" t="s">
        <v>82</v>
      </c>
      <c r="F146" s="141" t="s">
        <v>207</v>
      </c>
      <c r="J146" s="142">
        <f>BK146</f>
        <v>72.83</v>
      </c>
      <c r="L146" s="131"/>
      <c r="M146" s="135"/>
      <c r="N146" s="136"/>
      <c r="O146" s="136"/>
      <c r="P146" s="137">
        <f>P147</f>
        <v>0</v>
      </c>
      <c r="Q146" s="136"/>
      <c r="R146" s="137">
        <f>R147</f>
        <v>0</v>
      </c>
      <c r="S146" s="136"/>
      <c r="T146" s="138">
        <f>T147</f>
        <v>0</v>
      </c>
      <c r="AR146" s="132" t="s">
        <v>72</v>
      </c>
      <c r="AT146" s="139" t="s">
        <v>67</v>
      </c>
      <c r="AU146" s="139" t="s">
        <v>72</v>
      </c>
      <c r="AY146" s="132" t="s">
        <v>140</v>
      </c>
      <c r="BK146" s="140">
        <f>BK147</f>
        <v>72.83</v>
      </c>
    </row>
    <row r="147" spans="1:65" s="2" customFormat="1" ht="37.950000000000003" customHeight="1">
      <c r="A147" s="26"/>
      <c r="B147" s="143"/>
      <c r="C147" s="144" t="s">
        <v>184</v>
      </c>
      <c r="D147" s="144" t="s">
        <v>142</v>
      </c>
      <c r="E147" s="145" t="s">
        <v>986</v>
      </c>
      <c r="F147" s="146" t="s">
        <v>987</v>
      </c>
      <c r="G147" s="147" t="s">
        <v>148</v>
      </c>
      <c r="H147" s="148">
        <v>1.1000000000000001</v>
      </c>
      <c r="I147" s="149">
        <v>66.209999999999994</v>
      </c>
      <c r="J147" s="149">
        <f>ROUND(I147*H147,2)</f>
        <v>72.83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82</v>
      </c>
      <c r="AT147" s="155" t="s">
        <v>142</v>
      </c>
      <c r="AU147" s="155" t="s">
        <v>76</v>
      </c>
      <c r="AY147" s="14" t="s">
        <v>140</v>
      </c>
      <c r="BE147" s="156">
        <f>IF(N147="základná",J147,0)</f>
        <v>0</v>
      </c>
      <c r="BF147" s="156">
        <f>IF(N147="znížená",J147,0)</f>
        <v>72.83</v>
      </c>
      <c r="BG147" s="156">
        <f>IF(N147="zákl. prenesená",J147,0)</f>
        <v>0</v>
      </c>
      <c r="BH147" s="156">
        <f>IF(N147="zníž. prenesená",J147,0)</f>
        <v>0</v>
      </c>
      <c r="BI147" s="156">
        <f>IF(N147="nulová",J147,0)</f>
        <v>0</v>
      </c>
      <c r="BJ147" s="14" t="s">
        <v>76</v>
      </c>
      <c r="BK147" s="156">
        <f>ROUND(I147*H147,2)</f>
        <v>72.83</v>
      </c>
      <c r="BL147" s="14" t="s">
        <v>82</v>
      </c>
      <c r="BM147" s="155" t="s">
        <v>188</v>
      </c>
    </row>
    <row r="148" spans="1:65" s="12" customFormat="1" ht="22.95" customHeight="1">
      <c r="B148" s="131"/>
      <c r="D148" s="132" t="s">
        <v>67</v>
      </c>
      <c r="E148" s="141" t="s">
        <v>151</v>
      </c>
      <c r="F148" s="141" t="s">
        <v>212</v>
      </c>
      <c r="J148" s="142">
        <f>BK148</f>
        <v>377.02</v>
      </c>
      <c r="L148" s="131"/>
      <c r="M148" s="135"/>
      <c r="N148" s="136"/>
      <c r="O148" s="136"/>
      <c r="P148" s="137">
        <f>SUM(P149:P151)</f>
        <v>0</v>
      </c>
      <c r="Q148" s="136"/>
      <c r="R148" s="137">
        <f>SUM(R149:R151)</f>
        <v>0</v>
      </c>
      <c r="S148" s="136"/>
      <c r="T148" s="138">
        <f>SUM(T149:T151)</f>
        <v>0</v>
      </c>
      <c r="AR148" s="132" t="s">
        <v>72</v>
      </c>
      <c r="AT148" s="139" t="s">
        <v>67</v>
      </c>
      <c r="AU148" s="139" t="s">
        <v>72</v>
      </c>
      <c r="AY148" s="132" t="s">
        <v>140</v>
      </c>
      <c r="BK148" s="140">
        <f>SUM(BK149:BK151)</f>
        <v>377.02</v>
      </c>
    </row>
    <row r="149" spans="1:65" s="2" customFormat="1" ht="44.25" customHeight="1">
      <c r="A149" s="26"/>
      <c r="B149" s="143"/>
      <c r="C149" s="144" t="s">
        <v>166</v>
      </c>
      <c r="D149" s="144" t="s">
        <v>142</v>
      </c>
      <c r="E149" s="145" t="s">
        <v>988</v>
      </c>
      <c r="F149" s="146" t="s">
        <v>989</v>
      </c>
      <c r="G149" s="147" t="s">
        <v>145</v>
      </c>
      <c r="H149" s="148">
        <v>1.5</v>
      </c>
      <c r="I149" s="149">
        <v>6.09</v>
      </c>
      <c r="J149" s="149">
        <f>ROUND(I149*H149,2)</f>
        <v>9.14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82</v>
      </c>
      <c r="AT149" s="155" t="s">
        <v>142</v>
      </c>
      <c r="AU149" s="155" t="s">
        <v>76</v>
      </c>
      <c r="AY149" s="14" t="s">
        <v>140</v>
      </c>
      <c r="BE149" s="156">
        <f>IF(N149="základná",J149,0)</f>
        <v>0</v>
      </c>
      <c r="BF149" s="156">
        <f>IF(N149="znížená",J149,0)</f>
        <v>9.14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4" t="s">
        <v>76</v>
      </c>
      <c r="BK149" s="156">
        <f>ROUND(I149*H149,2)</f>
        <v>9.14</v>
      </c>
      <c r="BL149" s="14" t="s">
        <v>82</v>
      </c>
      <c r="BM149" s="155" t="s">
        <v>192</v>
      </c>
    </row>
    <row r="150" spans="1:65" s="2" customFormat="1" ht="24.15" customHeight="1">
      <c r="A150" s="26"/>
      <c r="B150" s="143"/>
      <c r="C150" s="144" t="s">
        <v>193</v>
      </c>
      <c r="D150" s="144" t="s">
        <v>142</v>
      </c>
      <c r="E150" s="145" t="s">
        <v>990</v>
      </c>
      <c r="F150" s="146" t="s">
        <v>991</v>
      </c>
      <c r="G150" s="147" t="s">
        <v>145</v>
      </c>
      <c r="H150" s="148">
        <v>0.6</v>
      </c>
      <c r="I150" s="149">
        <v>13.87</v>
      </c>
      <c r="J150" s="149">
        <f>ROUND(I150*H150,2)</f>
        <v>8.32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82</v>
      </c>
      <c r="AT150" s="155" t="s">
        <v>142</v>
      </c>
      <c r="AU150" s="155" t="s">
        <v>76</v>
      </c>
      <c r="AY150" s="14" t="s">
        <v>140</v>
      </c>
      <c r="BE150" s="156">
        <f>IF(N150="základná",J150,0)</f>
        <v>0</v>
      </c>
      <c r="BF150" s="156">
        <f>IF(N150="znížená",J150,0)</f>
        <v>8.32</v>
      </c>
      <c r="BG150" s="156">
        <f>IF(N150="zákl. prenesená",J150,0)</f>
        <v>0</v>
      </c>
      <c r="BH150" s="156">
        <f>IF(N150="zníž. prenesená",J150,0)</f>
        <v>0</v>
      </c>
      <c r="BI150" s="156">
        <f>IF(N150="nulová",J150,0)</f>
        <v>0</v>
      </c>
      <c r="BJ150" s="14" t="s">
        <v>76</v>
      </c>
      <c r="BK150" s="156">
        <f>ROUND(I150*H150,2)</f>
        <v>8.32</v>
      </c>
      <c r="BL150" s="14" t="s">
        <v>82</v>
      </c>
      <c r="BM150" s="155" t="s">
        <v>196</v>
      </c>
    </row>
    <row r="151" spans="1:65" s="2" customFormat="1" ht="33" customHeight="1">
      <c r="A151" s="26"/>
      <c r="B151" s="143"/>
      <c r="C151" s="144" t="s">
        <v>169</v>
      </c>
      <c r="D151" s="144" t="s">
        <v>142</v>
      </c>
      <c r="E151" s="145" t="s">
        <v>992</v>
      </c>
      <c r="F151" s="146" t="s">
        <v>993</v>
      </c>
      <c r="G151" s="147" t="s">
        <v>148</v>
      </c>
      <c r="H151" s="148">
        <v>2</v>
      </c>
      <c r="I151" s="149">
        <v>179.78</v>
      </c>
      <c r="J151" s="149">
        <f>ROUND(I151*H151,2)</f>
        <v>359.56</v>
      </c>
      <c r="K151" s="150"/>
      <c r="L151" s="27"/>
      <c r="M151" s="151" t="s">
        <v>1</v>
      </c>
      <c r="N151" s="152" t="s">
        <v>34</v>
      </c>
      <c r="O151" s="153">
        <v>0</v>
      </c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82</v>
      </c>
      <c r="AT151" s="155" t="s">
        <v>142</v>
      </c>
      <c r="AU151" s="155" t="s">
        <v>76</v>
      </c>
      <c r="AY151" s="14" t="s">
        <v>140</v>
      </c>
      <c r="BE151" s="156">
        <f>IF(N151="základná",J151,0)</f>
        <v>0</v>
      </c>
      <c r="BF151" s="156">
        <f>IF(N151="znížená",J151,0)</f>
        <v>359.56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4" t="s">
        <v>76</v>
      </c>
      <c r="BK151" s="156">
        <f>ROUND(I151*H151,2)</f>
        <v>359.56</v>
      </c>
      <c r="BL151" s="14" t="s">
        <v>82</v>
      </c>
      <c r="BM151" s="155" t="s">
        <v>199</v>
      </c>
    </row>
    <row r="152" spans="1:65" s="12" customFormat="1" ht="22.95" customHeight="1">
      <c r="B152" s="131"/>
      <c r="D152" s="132" t="s">
        <v>67</v>
      </c>
      <c r="E152" s="141" t="s">
        <v>154</v>
      </c>
      <c r="F152" s="141" t="s">
        <v>994</v>
      </c>
      <c r="J152" s="142">
        <f>BK152</f>
        <v>107.49000000000001</v>
      </c>
      <c r="L152" s="131"/>
      <c r="M152" s="135"/>
      <c r="N152" s="136"/>
      <c r="O152" s="136"/>
      <c r="P152" s="137">
        <f>SUM(P153:P155)</f>
        <v>0</v>
      </c>
      <c r="Q152" s="136"/>
      <c r="R152" s="137">
        <f>SUM(R153:R155)</f>
        <v>0</v>
      </c>
      <c r="S152" s="136"/>
      <c r="T152" s="138">
        <f>SUM(T153:T155)</f>
        <v>0</v>
      </c>
      <c r="AR152" s="132" t="s">
        <v>72</v>
      </c>
      <c r="AT152" s="139" t="s">
        <v>67</v>
      </c>
      <c r="AU152" s="139" t="s">
        <v>72</v>
      </c>
      <c r="AY152" s="132" t="s">
        <v>140</v>
      </c>
      <c r="BK152" s="140">
        <f>SUM(BK153:BK155)</f>
        <v>107.49000000000001</v>
      </c>
    </row>
    <row r="153" spans="1:65" s="2" customFormat="1" ht="24.15" customHeight="1">
      <c r="A153" s="26"/>
      <c r="B153" s="143"/>
      <c r="C153" s="144" t="s">
        <v>200</v>
      </c>
      <c r="D153" s="144" t="s">
        <v>142</v>
      </c>
      <c r="E153" s="145" t="s">
        <v>995</v>
      </c>
      <c r="F153" s="146" t="s">
        <v>996</v>
      </c>
      <c r="G153" s="147" t="s">
        <v>264</v>
      </c>
      <c r="H153" s="148">
        <v>15</v>
      </c>
      <c r="I153" s="149">
        <v>0.78</v>
      </c>
      <c r="J153" s="149">
        <f>ROUND(I153*H153,2)</f>
        <v>11.7</v>
      </c>
      <c r="K153" s="150"/>
      <c r="L153" s="27"/>
      <c r="M153" s="151" t="s">
        <v>1</v>
      </c>
      <c r="N153" s="152" t="s">
        <v>34</v>
      </c>
      <c r="O153" s="153">
        <v>0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82</v>
      </c>
      <c r="AT153" s="155" t="s">
        <v>142</v>
      </c>
      <c r="AU153" s="155" t="s">
        <v>76</v>
      </c>
      <c r="AY153" s="14" t="s">
        <v>140</v>
      </c>
      <c r="BE153" s="156">
        <f>IF(N153="základná",J153,0)</f>
        <v>0</v>
      </c>
      <c r="BF153" s="156">
        <f>IF(N153="znížená",J153,0)</f>
        <v>11.7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4" t="s">
        <v>76</v>
      </c>
      <c r="BK153" s="156">
        <f>ROUND(I153*H153,2)</f>
        <v>11.7</v>
      </c>
      <c r="BL153" s="14" t="s">
        <v>82</v>
      </c>
      <c r="BM153" s="155" t="s">
        <v>203</v>
      </c>
    </row>
    <row r="154" spans="1:65" s="2" customFormat="1" ht="24.15" customHeight="1">
      <c r="A154" s="26"/>
      <c r="B154" s="143"/>
      <c r="C154" s="157" t="s">
        <v>173</v>
      </c>
      <c r="D154" s="157" t="s">
        <v>155</v>
      </c>
      <c r="E154" s="158" t="s">
        <v>997</v>
      </c>
      <c r="F154" s="159" t="s">
        <v>998</v>
      </c>
      <c r="G154" s="160" t="s">
        <v>187</v>
      </c>
      <c r="H154" s="161">
        <v>3</v>
      </c>
      <c r="I154" s="162">
        <v>21.93</v>
      </c>
      <c r="J154" s="162">
        <f>ROUND(I154*H154,2)</f>
        <v>65.790000000000006</v>
      </c>
      <c r="K154" s="163"/>
      <c r="L154" s="164"/>
      <c r="M154" s="165" t="s">
        <v>1</v>
      </c>
      <c r="N154" s="166" t="s">
        <v>34</v>
      </c>
      <c r="O154" s="153">
        <v>0</v>
      </c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154</v>
      </c>
      <c r="AT154" s="155" t="s">
        <v>155</v>
      </c>
      <c r="AU154" s="155" t="s">
        <v>76</v>
      </c>
      <c r="AY154" s="14" t="s">
        <v>140</v>
      </c>
      <c r="BE154" s="156">
        <f>IF(N154="základná",J154,0)</f>
        <v>0</v>
      </c>
      <c r="BF154" s="156">
        <f>IF(N154="znížená",J154,0)</f>
        <v>65.790000000000006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4" t="s">
        <v>76</v>
      </c>
      <c r="BK154" s="156">
        <f>ROUND(I154*H154,2)</f>
        <v>65.790000000000006</v>
      </c>
      <c r="BL154" s="14" t="s">
        <v>82</v>
      </c>
      <c r="BM154" s="155" t="s">
        <v>206</v>
      </c>
    </row>
    <row r="155" spans="1:65" s="2" customFormat="1" ht="16.5" customHeight="1">
      <c r="A155" s="26"/>
      <c r="B155" s="143"/>
      <c r="C155" s="144" t="s">
        <v>208</v>
      </c>
      <c r="D155" s="144" t="s">
        <v>142</v>
      </c>
      <c r="E155" s="145" t="s">
        <v>999</v>
      </c>
      <c r="F155" s="146" t="s">
        <v>1000</v>
      </c>
      <c r="G155" s="147" t="s">
        <v>264</v>
      </c>
      <c r="H155" s="148">
        <v>15</v>
      </c>
      <c r="I155" s="149">
        <v>2</v>
      </c>
      <c r="J155" s="149">
        <f>ROUND(I155*H155,2)</f>
        <v>30</v>
      </c>
      <c r="K155" s="150"/>
      <c r="L155" s="27"/>
      <c r="M155" s="151" t="s">
        <v>1</v>
      </c>
      <c r="N155" s="152" t="s">
        <v>34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82</v>
      </c>
      <c r="AT155" s="155" t="s">
        <v>142</v>
      </c>
      <c r="AU155" s="155" t="s">
        <v>76</v>
      </c>
      <c r="AY155" s="14" t="s">
        <v>140</v>
      </c>
      <c r="BE155" s="156">
        <f>IF(N155="základná",J155,0)</f>
        <v>0</v>
      </c>
      <c r="BF155" s="156">
        <f>IF(N155="znížená",J155,0)</f>
        <v>30</v>
      </c>
      <c r="BG155" s="156">
        <f>IF(N155="zákl. prenesená",J155,0)</f>
        <v>0</v>
      </c>
      <c r="BH155" s="156">
        <f>IF(N155="zníž. prenesená",J155,0)</f>
        <v>0</v>
      </c>
      <c r="BI155" s="156">
        <f>IF(N155="nulová",J155,0)</f>
        <v>0</v>
      </c>
      <c r="BJ155" s="14" t="s">
        <v>76</v>
      </c>
      <c r="BK155" s="156">
        <f>ROUND(I155*H155,2)</f>
        <v>30</v>
      </c>
      <c r="BL155" s="14" t="s">
        <v>82</v>
      </c>
      <c r="BM155" s="155" t="s">
        <v>211</v>
      </c>
    </row>
    <row r="156" spans="1:65" s="12" customFormat="1" ht="22.95" customHeight="1">
      <c r="B156" s="131"/>
      <c r="D156" s="132" t="s">
        <v>67</v>
      </c>
      <c r="E156" s="141" t="s">
        <v>170</v>
      </c>
      <c r="F156" s="141" t="s">
        <v>1001</v>
      </c>
      <c r="J156" s="142">
        <f>BK156</f>
        <v>2481.1699999999996</v>
      </c>
      <c r="L156" s="131"/>
      <c r="M156" s="135"/>
      <c r="N156" s="136"/>
      <c r="O156" s="136"/>
      <c r="P156" s="137">
        <f>SUM(P157:P169)</f>
        <v>0</v>
      </c>
      <c r="Q156" s="136"/>
      <c r="R156" s="137">
        <f>SUM(R157:R169)</f>
        <v>0</v>
      </c>
      <c r="S156" s="136"/>
      <c r="T156" s="138">
        <f>SUM(T157:T169)</f>
        <v>0</v>
      </c>
      <c r="AR156" s="132" t="s">
        <v>72</v>
      </c>
      <c r="AT156" s="139" t="s">
        <v>67</v>
      </c>
      <c r="AU156" s="139" t="s">
        <v>72</v>
      </c>
      <c r="AY156" s="132" t="s">
        <v>140</v>
      </c>
      <c r="BK156" s="140">
        <f>SUM(BK157:BK169)</f>
        <v>2481.1699999999996</v>
      </c>
    </row>
    <row r="157" spans="1:65" s="2" customFormat="1" ht="24.15" customHeight="1">
      <c r="A157" s="26"/>
      <c r="B157" s="143"/>
      <c r="C157" s="144" t="s">
        <v>7</v>
      </c>
      <c r="D157" s="144" t="s">
        <v>142</v>
      </c>
      <c r="E157" s="145" t="s">
        <v>785</v>
      </c>
      <c r="F157" s="146" t="s">
        <v>786</v>
      </c>
      <c r="G157" s="147" t="s">
        <v>145</v>
      </c>
      <c r="H157" s="148">
        <v>1000</v>
      </c>
      <c r="I157" s="149">
        <v>0.21</v>
      </c>
      <c r="J157" s="149">
        <f t="shared" ref="J157:J169" si="10">ROUND(I157*H157,2)</f>
        <v>210</v>
      </c>
      <c r="K157" s="150"/>
      <c r="L157" s="27"/>
      <c r="M157" s="151" t="s">
        <v>1</v>
      </c>
      <c r="N157" s="152" t="s">
        <v>34</v>
      </c>
      <c r="O157" s="153">
        <v>0</v>
      </c>
      <c r="P157" s="153">
        <f t="shared" ref="P157:P169" si="11">O157*H157</f>
        <v>0</v>
      </c>
      <c r="Q157" s="153">
        <v>0</v>
      </c>
      <c r="R157" s="153">
        <f t="shared" ref="R157:R169" si="12">Q157*H157</f>
        <v>0</v>
      </c>
      <c r="S157" s="153">
        <v>0</v>
      </c>
      <c r="T157" s="154">
        <f t="shared" ref="T157:T169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82</v>
      </c>
      <c r="AT157" s="155" t="s">
        <v>142</v>
      </c>
      <c r="AU157" s="155" t="s">
        <v>76</v>
      </c>
      <c r="AY157" s="14" t="s">
        <v>140</v>
      </c>
      <c r="BE157" s="156">
        <f t="shared" ref="BE157:BE169" si="14">IF(N157="základná",J157,0)</f>
        <v>0</v>
      </c>
      <c r="BF157" s="156">
        <f t="shared" ref="BF157:BF169" si="15">IF(N157="znížená",J157,0)</f>
        <v>210</v>
      </c>
      <c r="BG157" s="156">
        <f t="shared" ref="BG157:BG169" si="16">IF(N157="zákl. prenesená",J157,0)</f>
        <v>0</v>
      </c>
      <c r="BH157" s="156">
        <f t="shared" ref="BH157:BH169" si="17">IF(N157="zníž. prenesená",J157,0)</f>
        <v>0</v>
      </c>
      <c r="BI157" s="156">
        <f t="shared" ref="BI157:BI169" si="18">IF(N157="nulová",J157,0)</f>
        <v>0</v>
      </c>
      <c r="BJ157" s="14" t="s">
        <v>76</v>
      </c>
      <c r="BK157" s="156">
        <f t="shared" ref="BK157:BK169" si="19">ROUND(I157*H157,2)</f>
        <v>210</v>
      </c>
      <c r="BL157" s="14" t="s">
        <v>82</v>
      </c>
      <c r="BM157" s="155" t="s">
        <v>215</v>
      </c>
    </row>
    <row r="158" spans="1:65" s="2" customFormat="1" ht="24.15" customHeight="1">
      <c r="A158" s="26"/>
      <c r="B158" s="143"/>
      <c r="C158" s="144" t="s">
        <v>216</v>
      </c>
      <c r="D158" s="144" t="s">
        <v>142</v>
      </c>
      <c r="E158" s="145" t="s">
        <v>1002</v>
      </c>
      <c r="F158" s="146" t="s">
        <v>1003</v>
      </c>
      <c r="G158" s="147" t="s">
        <v>148</v>
      </c>
      <c r="H158" s="148">
        <v>0.158</v>
      </c>
      <c r="I158" s="149">
        <v>270.66000000000003</v>
      </c>
      <c r="J158" s="149">
        <f t="shared" si="10"/>
        <v>42.76</v>
      </c>
      <c r="K158" s="150"/>
      <c r="L158" s="27"/>
      <c r="M158" s="151" t="s">
        <v>1</v>
      </c>
      <c r="N158" s="152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82</v>
      </c>
      <c r="AT158" s="155" t="s">
        <v>142</v>
      </c>
      <c r="AU158" s="155" t="s">
        <v>76</v>
      </c>
      <c r="AY158" s="14" t="s">
        <v>140</v>
      </c>
      <c r="BE158" s="156">
        <f t="shared" si="14"/>
        <v>0</v>
      </c>
      <c r="BF158" s="156">
        <f t="shared" si="15"/>
        <v>42.76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76</v>
      </c>
      <c r="BK158" s="156">
        <f t="shared" si="19"/>
        <v>42.76</v>
      </c>
      <c r="BL158" s="14" t="s">
        <v>82</v>
      </c>
      <c r="BM158" s="155" t="s">
        <v>219</v>
      </c>
    </row>
    <row r="159" spans="1:65" s="2" customFormat="1" ht="24.15" customHeight="1">
      <c r="A159" s="26"/>
      <c r="B159" s="143"/>
      <c r="C159" s="144" t="s">
        <v>179</v>
      </c>
      <c r="D159" s="144" t="s">
        <v>142</v>
      </c>
      <c r="E159" s="145" t="s">
        <v>1004</v>
      </c>
      <c r="F159" s="146" t="s">
        <v>1005</v>
      </c>
      <c r="G159" s="147" t="s">
        <v>148</v>
      </c>
      <c r="H159" s="148">
        <v>7</v>
      </c>
      <c r="I159" s="149">
        <v>95.71</v>
      </c>
      <c r="J159" s="149">
        <f t="shared" si="10"/>
        <v>669.97</v>
      </c>
      <c r="K159" s="150"/>
      <c r="L159" s="27"/>
      <c r="M159" s="151" t="s">
        <v>1</v>
      </c>
      <c r="N159" s="152" t="s">
        <v>34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82</v>
      </c>
      <c r="AT159" s="155" t="s">
        <v>142</v>
      </c>
      <c r="AU159" s="155" t="s">
        <v>76</v>
      </c>
      <c r="AY159" s="14" t="s">
        <v>140</v>
      </c>
      <c r="BE159" s="156">
        <f t="shared" si="14"/>
        <v>0</v>
      </c>
      <c r="BF159" s="156">
        <f t="shared" si="15"/>
        <v>669.97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76</v>
      </c>
      <c r="BK159" s="156">
        <f t="shared" si="19"/>
        <v>669.97</v>
      </c>
      <c r="BL159" s="14" t="s">
        <v>82</v>
      </c>
      <c r="BM159" s="155" t="s">
        <v>222</v>
      </c>
    </row>
    <row r="160" spans="1:65" s="2" customFormat="1" ht="24.15" customHeight="1">
      <c r="A160" s="26"/>
      <c r="B160" s="143"/>
      <c r="C160" s="144" t="s">
        <v>223</v>
      </c>
      <c r="D160" s="144" t="s">
        <v>142</v>
      </c>
      <c r="E160" s="145" t="s">
        <v>1006</v>
      </c>
      <c r="F160" s="146" t="s">
        <v>1007</v>
      </c>
      <c r="G160" s="147" t="s">
        <v>789</v>
      </c>
      <c r="H160" s="148">
        <v>50</v>
      </c>
      <c r="I160" s="149">
        <v>1.59</v>
      </c>
      <c r="J160" s="149">
        <f t="shared" si="10"/>
        <v>79.5</v>
      </c>
      <c r="K160" s="150"/>
      <c r="L160" s="27"/>
      <c r="M160" s="151" t="s">
        <v>1</v>
      </c>
      <c r="N160" s="152" t="s">
        <v>34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82</v>
      </c>
      <c r="AT160" s="155" t="s">
        <v>142</v>
      </c>
      <c r="AU160" s="155" t="s">
        <v>76</v>
      </c>
      <c r="AY160" s="14" t="s">
        <v>140</v>
      </c>
      <c r="BE160" s="156">
        <f t="shared" si="14"/>
        <v>0</v>
      </c>
      <c r="BF160" s="156">
        <f t="shared" si="15"/>
        <v>79.5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76</v>
      </c>
      <c r="BK160" s="156">
        <f t="shared" si="19"/>
        <v>79.5</v>
      </c>
      <c r="BL160" s="14" t="s">
        <v>82</v>
      </c>
      <c r="BM160" s="155" t="s">
        <v>226</v>
      </c>
    </row>
    <row r="161" spans="1:65" s="2" customFormat="1" ht="24.15" customHeight="1">
      <c r="A161" s="26"/>
      <c r="B161" s="143"/>
      <c r="C161" s="144" t="s">
        <v>183</v>
      </c>
      <c r="D161" s="144" t="s">
        <v>142</v>
      </c>
      <c r="E161" s="145" t="s">
        <v>1008</v>
      </c>
      <c r="F161" s="146" t="s">
        <v>1009</v>
      </c>
      <c r="G161" s="147" t="s">
        <v>789</v>
      </c>
      <c r="H161" s="148">
        <v>200</v>
      </c>
      <c r="I161" s="149">
        <v>3.14</v>
      </c>
      <c r="J161" s="149">
        <f t="shared" si="10"/>
        <v>628</v>
      </c>
      <c r="K161" s="150"/>
      <c r="L161" s="27"/>
      <c r="M161" s="151" t="s">
        <v>1</v>
      </c>
      <c r="N161" s="152" t="s">
        <v>34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82</v>
      </c>
      <c r="AT161" s="155" t="s">
        <v>142</v>
      </c>
      <c r="AU161" s="155" t="s">
        <v>76</v>
      </c>
      <c r="AY161" s="14" t="s">
        <v>140</v>
      </c>
      <c r="BE161" s="156">
        <f t="shared" si="14"/>
        <v>0</v>
      </c>
      <c r="BF161" s="156">
        <f t="shared" si="15"/>
        <v>628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76</v>
      </c>
      <c r="BK161" s="156">
        <f t="shared" si="19"/>
        <v>628</v>
      </c>
      <c r="BL161" s="14" t="s">
        <v>82</v>
      </c>
      <c r="BM161" s="155" t="s">
        <v>229</v>
      </c>
    </row>
    <row r="162" spans="1:65" s="2" customFormat="1" ht="37.950000000000003" customHeight="1">
      <c r="A162" s="26"/>
      <c r="B162" s="143"/>
      <c r="C162" s="144" t="s">
        <v>230</v>
      </c>
      <c r="D162" s="144" t="s">
        <v>142</v>
      </c>
      <c r="E162" s="145" t="s">
        <v>1010</v>
      </c>
      <c r="F162" s="146" t="s">
        <v>1011</v>
      </c>
      <c r="G162" s="147" t="s">
        <v>264</v>
      </c>
      <c r="H162" s="148">
        <v>3</v>
      </c>
      <c r="I162" s="149">
        <v>5.03</v>
      </c>
      <c r="J162" s="149">
        <f t="shared" si="10"/>
        <v>15.09</v>
      </c>
      <c r="K162" s="150"/>
      <c r="L162" s="27"/>
      <c r="M162" s="151" t="s">
        <v>1</v>
      </c>
      <c r="N162" s="152" t="s">
        <v>34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82</v>
      </c>
      <c r="AT162" s="155" t="s">
        <v>142</v>
      </c>
      <c r="AU162" s="155" t="s">
        <v>76</v>
      </c>
      <c r="AY162" s="14" t="s">
        <v>140</v>
      </c>
      <c r="BE162" s="156">
        <f t="shared" si="14"/>
        <v>0</v>
      </c>
      <c r="BF162" s="156">
        <f t="shared" si="15"/>
        <v>15.09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76</v>
      </c>
      <c r="BK162" s="156">
        <f t="shared" si="19"/>
        <v>15.09</v>
      </c>
      <c r="BL162" s="14" t="s">
        <v>82</v>
      </c>
      <c r="BM162" s="155" t="s">
        <v>233</v>
      </c>
    </row>
    <row r="163" spans="1:65" s="2" customFormat="1" ht="24.15" customHeight="1">
      <c r="A163" s="26"/>
      <c r="B163" s="143"/>
      <c r="C163" s="144" t="s">
        <v>188</v>
      </c>
      <c r="D163" s="144" t="s">
        <v>142</v>
      </c>
      <c r="E163" s="145" t="s">
        <v>1012</v>
      </c>
      <c r="F163" s="146" t="s">
        <v>1013</v>
      </c>
      <c r="G163" s="147" t="s">
        <v>264</v>
      </c>
      <c r="H163" s="148">
        <v>10</v>
      </c>
      <c r="I163" s="149">
        <v>21.99</v>
      </c>
      <c r="J163" s="149">
        <f t="shared" si="10"/>
        <v>219.9</v>
      </c>
      <c r="K163" s="150"/>
      <c r="L163" s="27"/>
      <c r="M163" s="151" t="s">
        <v>1</v>
      </c>
      <c r="N163" s="152" t="s">
        <v>34</v>
      </c>
      <c r="O163" s="153">
        <v>0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82</v>
      </c>
      <c r="AT163" s="155" t="s">
        <v>142</v>
      </c>
      <c r="AU163" s="155" t="s">
        <v>76</v>
      </c>
      <c r="AY163" s="14" t="s">
        <v>140</v>
      </c>
      <c r="BE163" s="156">
        <f t="shared" si="14"/>
        <v>0</v>
      </c>
      <c r="BF163" s="156">
        <f t="shared" si="15"/>
        <v>219.9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76</v>
      </c>
      <c r="BK163" s="156">
        <f t="shared" si="19"/>
        <v>219.9</v>
      </c>
      <c r="BL163" s="14" t="s">
        <v>82</v>
      </c>
      <c r="BM163" s="155" t="s">
        <v>236</v>
      </c>
    </row>
    <row r="164" spans="1:65" s="2" customFormat="1" ht="21.75" customHeight="1">
      <c r="A164" s="26"/>
      <c r="B164" s="143"/>
      <c r="C164" s="144" t="s">
        <v>237</v>
      </c>
      <c r="D164" s="144" t="s">
        <v>142</v>
      </c>
      <c r="E164" s="145" t="s">
        <v>1014</v>
      </c>
      <c r="F164" s="146" t="s">
        <v>1015</v>
      </c>
      <c r="G164" s="147" t="s">
        <v>158</v>
      </c>
      <c r="H164" s="148">
        <v>5</v>
      </c>
      <c r="I164" s="149">
        <v>27.56</v>
      </c>
      <c r="J164" s="149">
        <f t="shared" si="10"/>
        <v>137.80000000000001</v>
      </c>
      <c r="K164" s="150"/>
      <c r="L164" s="27"/>
      <c r="M164" s="151" t="s">
        <v>1</v>
      </c>
      <c r="N164" s="152" t="s">
        <v>34</v>
      </c>
      <c r="O164" s="153">
        <v>0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82</v>
      </c>
      <c r="AT164" s="155" t="s">
        <v>142</v>
      </c>
      <c r="AU164" s="155" t="s">
        <v>76</v>
      </c>
      <c r="AY164" s="14" t="s">
        <v>140</v>
      </c>
      <c r="BE164" s="156">
        <f t="shared" si="14"/>
        <v>0</v>
      </c>
      <c r="BF164" s="156">
        <f t="shared" si="15"/>
        <v>137.80000000000001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76</v>
      </c>
      <c r="BK164" s="156">
        <f t="shared" si="19"/>
        <v>137.80000000000001</v>
      </c>
      <c r="BL164" s="14" t="s">
        <v>82</v>
      </c>
      <c r="BM164" s="155" t="s">
        <v>240</v>
      </c>
    </row>
    <row r="165" spans="1:65" s="2" customFormat="1" ht="21.75" customHeight="1">
      <c r="A165" s="26"/>
      <c r="B165" s="143"/>
      <c r="C165" s="144" t="s">
        <v>192</v>
      </c>
      <c r="D165" s="144" t="s">
        <v>142</v>
      </c>
      <c r="E165" s="145" t="s">
        <v>380</v>
      </c>
      <c r="F165" s="146" t="s">
        <v>381</v>
      </c>
      <c r="G165" s="147" t="s">
        <v>158</v>
      </c>
      <c r="H165" s="148">
        <v>5</v>
      </c>
      <c r="I165" s="149">
        <v>16.77</v>
      </c>
      <c r="J165" s="149">
        <f t="shared" si="10"/>
        <v>83.85</v>
      </c>
      <c r="K165" s="150"/>
      <c r="L165" s="27"/>
      <c r="M165" s="151" t="s">
        <v>1</v>
      </c>
      <c r="N165" s="152" t="s">
        <v>34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82</v>
      </c>
      <c r="AT165" s="155" t="s">
        <v>142</v>
      </c>
      <c r="AU165" s="155" t="s">
        <v>76</v>
      </c>
      <c r="AY165" s="14" t="s">
        <v>140</v>
      </c>
      <c r="BE165" s="156">
        <f t="shared" si="14"/>
        <v>0</v>
      </c>
      <c r="BF165" s="156">
        <f t="shared" si="15"/>
        <v>83.85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76</v>
      </c>
      <c r="BK165" s="156">
        <f t="shared" si="19"/>
        <v>83.85</v>
      </c>
      <c r="BL165" s="14" t="s">
        <v>82</v>
      </c>
      <c r="BM165" s="155" t="s">
        <v>243</v>
      </c>
    </row>
    <row r="166" spans="1:65" s="2" customFormat="1" ht="24.15" customHeight="1">
      <c r="A166" s="26"/>
      <c r="B166" s="143"/>
      <c r="C166" s="144" t="s">
        <v>244</v>
      </c>
      <c r="D166" s="144" t="s">
        <v>142</v>
      </c>
      <c r="E166" s="145" t="s">
        <v>383</v>
      </c>
      <c r="F166" s="146" t="s">
        <v>384</v>
      </c>
      <c r="G166" s="147" t="s">
        <v>158</v>
      </c>
      <c r="H166" s="148">
        <v>5</v>
      </c>
      <c r="I166" s="149">
        <v>0.55000000000000004</v>
      </c>
      <c r="J166" s="149">
        <f t="shared" si="10"/>
        <v>2.75</v>
      </c>
      <c r="K166" s="150"/>
      <c r="L166" s="27"/>
      <c r="M166" s="151" t="s">
        <v>1</v>
      </c>
      <c r="N166" s="152" t="s">
        <v>34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82</v>
      </c>
      <c r="AT166" s="155" t="s">
        <v>142</v>
      </c>
      <c r="AU166" s="155" t="s">
        <v>76</v>
      </c>
      <c r="AY166" s="14" t="s">
        <v>140</v>
      </c>
      <c r="BE166" s="156">
        <f t="shared" si="14"/>
        <v>0</v>
      </c>
      <c r="BF166" s="156">
        <f t="shared" si="15"/>
        <v>2.75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76</v>
      </c>
      <c r="BK166" s="156">
        <f t="shared" si="19"/>
        <v>2.75</v>
      </c>
      <c r="BL166" s="14" t="s">
        <v>82</v>
      </c>
      <c r="BM166" s="155" t="s">
        <v>247</v>
      </c>
    </row>
    <row r="167" spans="1:65" s="2" customFormat="1" ht="24.15" customHeight="1">
      <c r="A167" s="26"/>
      <c r="B167" s="143"/>
      <c r="C167" s="144" t="s">
        <v>196</v>
      </c>
      <c r="D167" s="144" t="s">
        <v>142</v>
      </c>
      <c r="E167" s="145" t="s">
        <v>387</v>
      </c>
      <c r="F167" s="146" t="s">
        <v>388</v>
      </c>
      <c r="G167" s="147" t="s">
        <v>158</v>
      </c>
      <c r="H167" s="148">
        <v>5</v>
      </c>
      <c r="I167" s="149">
        <v>12.44</v>
      </c>
      <c r="J167" s="149">
        <f t="shared" si="10"/>
        <v>62.2</v>
      </c>
      <c r="K167" s="150"/>
      <c r="L167" s="27"/>
      <c r="M167" s="151" t="s">
        <v>1</v>
      </c>
      <c r="N167" s="152" t="s">
        <v>34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82</v>
      </c>
      <c r="AT167" s="155" t="s">
        <v>142</v>
      </c>
      <c r="AU167" s="155" t="s">
        <v>76</v>
      </c>
      <c r="AY167" s="14" t="s">
        <v>140</v>
      </c>
      <c r="BE167" s="156">
        <f t="shared" si="14"/>
        <v>0</v>
      </c>
      <c r="BF167" s="156">
        <f t="shared" si="15"/>
        <v>62.2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76</v>
      </c>
      <c r="BK167" s="156">
        <f t="shared" si="19"/>
        <v>62.2</v>
      </c>
      <c r="BL167" s="14" t="s">
        <v>82</v>
      </c>
      <c r="BM167" s="155" t="s">
        <v>250</v>
      </c>
    </row>
    <row r="168" spans="1:65" s="2" customFormat="1" ht="24.15" customHeight="1">
      <c r="A168" s="26"/>
      <c r="B168" s="143"/>
      <c r="C168" s="144" t="s">
        <v>251</v>
      </c>
      <c r="D168" s="144" t="s">
        <v>142</v>
      </c>
      <c r="E168" s="145" t="s">
        <v>1016</v>
      </c>
      <c r="F168" s="146" t="s">
        <v>1017</v>
      </c>
      <c r="G168" s="147" t="s">
        <v>158</v>
      </c>
      <c r="H168" s="148">
        <v>5</v>
      </c>
      <c r="I168" s="149">
        <v>1.4</v>
      </c>
      <c r="J168" s="149">
        <f t="shared" si="10"/>
        <v>7</v>
      </c>
      <c r="K168" s="150"/>
      <c r="L168" s="27"/>
      <c r="M168" s="151" t="s">
        <v>1</v>
      </c>
      <c r="N168" s="152" t="s">
        <v>34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82</v>
      </c>
      <c r="AT168" s="155" t="s">
        <v>142</v>
      </c>
      <c r="AU168" s="155" t="s">
        <v>76</v>
      </c>
      <c r="AY168" s="14" t="s">
        <v>140</v>
      </c>
      <c r="BE168" s="156">
        <f t="shared" si="14"/>
        <v>0</v>
      </c>
      <c r="BF168" s="156">
        <f t="shared" si="15"/>
        <v>7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76</v>
      </c>
      <c r="BK168" s="156">
        <f t="shared" si="19"/>
        <v>7</v>
      </c>
      <c r="BL168" s="14" t="s">
        <v>82</v>
      </c>
      <c r="BM168" s="155" t="s">
        <v>254</v>
      </c>
    </row>
    <row r="169" spans="1:65" s="2" customFormat="1" ht="24.15" customHeight="1">
      <c r="A169" s="26"/>
      <c r="B169" s="143"/>
      <c r="C169" s="144" t="s">
        <v>199</v>
      </c>
      <c r="D169" s="144" t="s">
        <v>142</v>
      </c>
      <c r="E169" s="145" t="s">
        <v>394</v>
      </c>
      <c r="F169" s="146" t="s">
        <v>395</v>
      </c>
      <c r="G169" s="147" t="s">
        <v>158</v>
      </c>
      <c r="H169" s="148">
        <v>5</v>
      </c>
      <c r="I169" s="149">
        <v>64.47</v>
      </c>
      <c r="J169" s="149">
        <f t="shared" si="10"/>
        <v>322.35000000000002</v>
      </c>
      <c r="K169" s="150"/>
      <c r="L169" s="27"/>
      <c r="M169" s="151" t="s">
        <v>1</v>
      </c>
      <c r="N169" s="152" t="s">
        <v>34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82</v>
      </c>
      <c r="AT169" s="155" t="s">
        <v>142</v>
      </c>
      <c r="AU169" s="155" t="s">
        <v>76</v>
      </c>
      <c r="AY169" s="14" t="s">
        <v>140</v>
      </c>
      <c r="BE169" s="156">
        <f t="shared" si="14"/>
        <v>0</v>
      </c>
      <c r="BF169" s="156">
        <f t="shared" si="15"/>
        <v>322.35000000000002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76</v>
      </c>
      <c r="BK169" s="156">
        <f t="shared" si="19"/>
        <v>322.35000000000002</v>
      </c>
      <c r="BL169" s="14" t="s">
        <v>82</v>
      </c>
      <c r="BM169" s="155" t="s">
        <v>257</v>
      </c>
    </row>
    <row r="170" spans="1:65" s="12" customFormat="1" ht="22.95" customHeight="1">
      <c r="B170" s="131"/>
      <c r="D170" s="132" t="s">
        <v>67</v>
      </c>
      <c r="E170" s="141" t="s">
        <v>397</v>
      </c>
      <c r="F170" s="141" t="s">
        <v>398</v>
      </c>
      <c r="J170" s="142">
        <f>BK170</f>
        <v>214.55</v>
      </c>
      <c r="L170" s="131"/>
      <c r="M170" s="135"/>
      <c r="N170" s="136"/>
      <c r="O170" s="136"/>
      <c r="P170" s="137">
        <f>P171</f>
        <v>0</v>
      </c>
      <c r="Q170" s="136"/>
      <c r="R170" s="137">
        <f>R171</f>
        <v>0</v>
      </c>
      <c r="S170" s="136"/>
      <c r="T170" s="138">
        <f>T171</f>
        <v>0</v>
      </c>
      <c r="AR170" s="132" t="s">
        <v>72</v>
      </c>
      <c r="AT170" s="139" t="s">
        <v>67</v>
      </c>
      <c r="AU170" s="139" t="s">
        <v>72</v>
      </c>
      <c r="AY170" s="132" t="s">
        <v>140</v>
      </c>
      <c r="BK170" s="140">
        <f>BK171</f>
        <v>214.55</v>
      </c>
    </row>
    <row r="171" spans="1:65" s="2" customFormat="1" ht="24.15" customHeight="1">
      <c r="A171" s="26"/>
      <c r="B171" s="143"/>
      <c r="C171" s="144" t="s">
        <v>258</v>
      </c>
      <c r="D171" s="144" t="s">
        <v>142</v>
      </c>
      <c r="E171" s="145" t="s">
        <v>399</v>
      </c>
      <c r="F171" s="146" t="s">
        <v>400</v>
      </c>
      <c r="G171" s="147" t="s">
        <v>158</v>
      </c>
      <c r="H171" s="148">
        <v>5</v>
      </c>
      <c r="I171" s="149">
        <v>42.91</v>
      </c>
      <c r="J171" s="149">
        <f>ROUND(I171*H171,2)</f>
        <v>214.55</v>
      </c>
      <c r="K171" s="150"/>
      <c r="L171" s="27"/>
      <c r="M171" s="151" t="s">
        <v>1</v>
      </c>
      <c r="N171" s="152" t="s">
        <v>34</v>
      </c>
      <c r="O171" s="153">
        <v>0</v>
      </c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82</v>
      </c>
      <c r="AT171" s="155" t="s">
        <v>142</v>
      </c>
      <c r="AU171" s="155" t="s">
        <v>76</v>
      </c>
      <c r="AY171" s="14" t="s">
        <v>140</v>
      </c>
      <c r="BE171" s="156">
        <f>IF(N171="základná",J171,0)</f>
        <v>0</v>
      </c>
      <c r="BF171" s="156">
        <f>IF(N171="znížená",J171,0)</f>
        <v>214.55</v>
      </c>
      <c r="BG171" s="156">
        <f>IF(N171="zákl. prenesená",J171,0)</f>
        <v>0</v>
      </c>
      <c r="BH171" s="156">
        <f>IF(N171="zníž. prenesená",J171,0)</f>
        <v>0</v>
      </c>
      <c r="BI171" s="156">
        <f>IF(N171="nulová",J171,0)</f>
        <v>0</v>
      </c>
      <c r="BJ171" s="14" t="s">
        <v>76</v>
      </c>
      <c r="BK171" s="156">
        <f>ROUND(I171*H171,2)</f>
        <v>214.55</v>
      </c>
      <c r="BL171" s="14" t="s">
        <v>82</v>
      </c>
      <c r="BM171" s="155" t="s">
        <v>261</v>
      </c>
    </row>
    <row r="172" spans="1:65" s="12" customFormat="1" ht="25.95" customHeight="1">
      <c r="B172" s="131"/>
      <c r="D172" s="132" t="s">
        <v>67</v>
      </c>
      <c r="E172" s="133" t="s">
        <v>402</v>
      </c>
      <c r="F172" s="133" t="s">
        <v>403</v>
      </c>
      <c r="J172" s="134">
        <f>BK172</f>
        <v>24595.54</v>
      </c>
      <c r="L172" s="131"/>
      <c r="M172" s="135"/>
      <c r="N172" s="136"/>
      <c r="O172" s="136"/>
      <c r="P172" s="137">
        <f>P173+P182+P199+P227+P253+P279</f>
        <v>0</v>
      </c>
      <c r="Q172" s="136"/>
      <c r="R172" s="137">
        <f>R173+R182+R199+R227+R253+R279</f>
        <v>0</v>
      </c>
      <c r="S172" s="136"/>
      <c r="T172" s="138">
        <f>T173+T182+T199+T227+T253+T279</f>
        <v>0</v>
      </c>
      <c r="AR172" s="132" t="s">
        <v>76</v>
      </c>
      <c r="AT172" s="139" t="s">
        <v>67</v>
      </c>
      <c r="AU172" s="139" t="s">
        <v>68</v>
      </c>
      <c r="AY172" s="132" t="s">
        <v>140</v>
      </c>
      <c r="BK172" s="140">
        <f>BK173+BK182+BK199+BK227+BK253+BK279</f>
        <v>24595.54</v>
      </c>
    </row>
    <row r="173" spans="1:65" s="12" customFormat="1" ht="22.95" customHeight="1">
      <c r="B173" s="131"/>
      <c r="D173" s="132" t="s">
        <v>67</v>
      </c>
      <c r="E173" s="141" t="s">
        <v>404</v>
      </c>
      <c r="F173" s="141" t="s">
        <v>405</v>
      </c>
      <c r="J173" s="142">
        <f>BK173</f>
        <v>430.56000000000006</v>
      </c>
      <c r="L173" s="131"/>
      <c r="M173" s="135"/>
      <c r="N173" s="136"/>
      <c r="O173" s="136"/>
      <c r="P173" s="137">
        <f>SUM(P174:P181)</f>
        <v>0</v>
      </c>
      <c r="Q173" s="136"/>
      <c r="R173" s="137">
        <f>SUM(R174:R181)</f>
        <v>0</v>
      </c>
      <c r="S173" s="136"/>
      <c r="T173" s="138">
        <f>SUM(T174:T181)</f>
        <v>0</v>
      </c>
      <c r="AR173" s="132" t="s">
        <v>76</v>
      </c>
      <c r="AT173" s="139" t="s">
        <v>67</v>
      </c>
      <c r="AU173" s="139" t="s">
        <v>72</v>
      </c>
      <c r="AY173" s="132" t="s">
        <v>140</v>
      </c>
      <c r="BK173" s="140">
        <f>SUM(BK174:BK181)</f>
        <v>430.56000000000006</v>
      </c>
    </row>
    <row r="174" spans="1:65" s="2" customFormat="1" ht="33" customHeight="1">
      <c r="A174" s="26"/>
      <c r="B174" s="143"/>
      <c r="C174" s="144" t="s">
        <v>203</v>
      </c>
      <c r="D174" s="144" t="s">
        <v>142</v>
      </c>
      <c r="E174" s="145" t="s">
        <v>1018</v>
      </c>
      <c r="F174" s="146" t="s">
        <v>1019</v>
      </c>
      <c r="G174" s="147" t="s">
        <v>145</v>
      </c>
      <c r="H174" s="148">
        <v>7</v>
      </c>
      <c r="I174" s="149">
        <v>3.23</v>
      </c>
      <c r="J174" s="149">
        <f t="shared" ref="J174:J181" si="20">ROUND(I174*H174,2)</f>
        <v>22.61</v>
      </c>
      <c r="K174" s="150"/>
      <c r="L174" s="27"/>
      <c r="M174" s="151" t="s">
        <v>1</v>
      </c>
      <c r="N174" s="152" t="s">
        <v>34</v>
      </c>
      <c r="O174" s="153">
        <v>0</v>
      </c>
      <c r="P174" s="153">
        <f t="shared" ref="P174:P181" si="21">O174*H174</f>
        <v>0</v>
      </c>
      <c r="Q174" s="153">
        <v>0</v>
      </c>
      <c r="R174" s="153">
        <f t="shared" ref="R174:R181" si="22">Q174*H174</f>
        <v>0</v>
      </c>
      <c r="S174" s="153">
        <v>0</v>
      </c>
      <c r="T174" s="154">
        <f t="shared" ref="T174:T181" si="23"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169</v>
      </c>
      <c r="AT174" s="155" t="s">
        <v>142</v>
      </c>
      <c r="AU174" s="155" t="s">
        <v>76</v>
      </c>
      <c r="AY174" s="14" t="s">
        <v>140</v>
      </c>
      <c r="BE174" s="156">
        <f t="shared" ref="BE174:BE181" si="24">IF(N174="základná",J174,0)</f>
        <v>0</v>
      </c>
      <c r="BF174" s="156">
        <f t="shared" ref="BF174:BF181" si="25">IF(N174="znížená",J174,0)</f>
        <v>22.61</v>
      </c>
      <c r="BG174" s="156">
        <f t="shared" ref="BG174:BG181" si="26">IF(N174="zákl. prenesená",J174,0)</f>
        <v>0</v>
      </c>
      <c r="BH174" s="156">
        <f t="shared" ref="BH174:BH181" si="27">IF(N174="zníž. prenesená",J174,0)</f>
        <v>0</v>
      </c>
      <c r="BI174" s="156">
        <f t="shared" ref="BI174:BI181" si="28">IF(N174="nulová",J174,0)</f>
        <v>0</v>
      </c>
      <c r="BJ174" s="14" t="s">
        <v>76</v>
      </c>
      <c r="BK174" s="156">
        <f t="shared" ref="BK174:BK181" si="29">ROUND(I174*H174,2)</f>
        <v>22.61</v>
      </c>
      <c r="BL174" s="14" t="s">
        <v>169</v>
      </c>
      <c r="BM174" s="155" t="s">
        <v>265</v>
      </c>
    </row>
    <row r="175" spans="1:65" s="2" customFormat="1" ht="37.950000000000003" customHeight="1">
      <c r="A175" s="26"/>
      <c r="B175" s="143"/>
      <c r="C175" s="157" t="s">
        <v>266</v>
      </c>
      <c r="D175" s="157" t="s">
        <v>155</v>
      </c>
      <c r="E175" s="158" t="s">
        <v>1020</v>
      </c>
      <c r="F175" s="159" t="s">
        <v>1021</v>
      </c>
      <c r="G175" s="160" t="s">
        <v>940</v>
      </c>
      <c r="H175" s="161">
        <v>7</v>
      </c>
      <c r="I175" s="162">
        <v>7.05</v>
      </c>
      <c r="J175" s="162">
        <f t="shared" si="20"/>
        <v>49.35</v>
      </c>
      <c r="K175" s="163"/>
      <c r="L175" s="164"/>
      <c r="M175" s="165" t="s">
        <v>1</v>
      </c>
      <c r="N175" s="166" t="s">
        <v>34</v>
      </c>
      <c r="O175" s="153">
        <v>0</v>
      </c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199</v>
      </c>
      <c r="AT175" s="155" t="s">
        <v>155</v>
      </c>
      <c r="AU175" s="155" t="s">
        <v>76</v>
      </c>
      <c r="AY175" s="14" t="s">
        <v>140</v>
      </c>
      <c r="BE175" s="156">
        <f t="shared" si="24"/>
        <v>0</v>
      </c>
      <c r="BF175" s="156">
        <f t="shared" si="25"/>
        <v>49.35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76</v>
      </c>
      <c r="BK175" s="156">
        <f t="shared" si="29"/>
        <v>49.35</v>
      </c>
      <c r="BL175" s="14" t="s">
        <v>169</v>
      </c>
      <c r="BM175" s="155" t="s">
        <v>269</v>
      </c>
    </row>
    <row r="176" spans="1:65" s="2" customFormat="1" ht="24.15" customHeight="1">
      <c r="A176" s="26"/>
      <c r="B176" s="143"/>
      <c r="C176" s="144" t="s">
        <v>206</v>
      </c>
      <c r="D176" s="144" t="s">
        <v>142</v>
      </c>
      <c r="E176" s="145" t="s">
        <v>1022</v>
      </c>
      <c r="F176" s="146" t="s">
        <v>1023</v>
      </c>
      <c r="G176" s="147" t="s">
        <v>187</v>
      </c>
      <c r="H176" s="148">
        <v>4</v>
      </c>
      <c r="I176" s="149">
        <v>15.31</v>
      </c>
      <c r="J176" s="149">
        <f t="shared" si="20"/>
        <v>61.24</v>
      </c>
      <c r="K176" s="150"/>
      <c r="L176" s="27"/>
      <c r="M176" s="151" t="s">
        <v>1</v>
      </c>
      <c r="N176" s="152" t="s">
        <v>34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169</v>
      </c>
      <c r="AT176" s="155" t="s">
        <v>142</v>
      </c>
      <c r="AU176" s="155" t="s">
        <v>76</v>
      </c>
      <c r="AY176" s="14" t="s">
        <v>140</v>
      </c>
      <c r="BE176" s="156">
        <f t="shared" si="24"/>
        <v>0</v>
      </c>
      <c r="BF176" s="156">
        <f t="shared" si="25"/>
        <v>61.24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76</v>
      </c>
      <c r="BK176" s="156">
        <f t="shared" si="29"/>
        <v>61.24</v>
      </c>
      <c r="BL176" s="14" t="s">
        <v>169</v>
      </c>
      <c r="BM176" s="155" t="s">
        <v>272</v>
      </c>
    </row>
    <row r="177" spans="1:65" s="2" customFormat="1" ht="16.5" customHeight="1">
      <c r="A177" s="26"/>
      <c r="B177" s="143"/>
      <c r="C177" s="157" t="s">
        <v>273</v>
      </c>
      <c r="D177" s="157" t="s">
        <v>155</v>
      </c>
      <c r="E177" s="158" t="s">
        <v>1024</v>
      </c>
      <c r="F177" s="159" t="s">
        <v>1025</v>
      </c>
      <c r="G177" s="160" t="s">
        <v>187</v>
      </c>
      <c r="H177" s="161">
        <v>1</v>
      </c>
      <c r="I177" s="162">
        <v>15.04</v>
      </c>
      <c r="J177" s="162">
        <f t="shared" si="20"/>
        <v>15.04</v>
      </c>
      <c r="K177" s="163"/>
      <c r="L177" s="164"/>
      <c r="M177" s="165" t="s">
        <v>1</v>
      </c>
      <c r="N177" s="166" t="s">
        <v>34</v>
      </c>
      <c r="O177" s="153">
        <v>0</v>
      </c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199</v>
      </c>
      <c r="AT177" s="155" t="s">
        <v>155</v>
      </c>
      <c r="AU177" s="155" t="s">
        <v>76</v>
      </c>
      <c r="AY177" s="14" t="s">
        <v>140</v>
      </c>
      <c r="BE177" s="156">
        <f t="shared" si="24"/>
        <v>0</v>
      </c>
      <c r="BF177" s="156">
        <f t="shared" si="25"/>
        <v>15.04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4" t="s">
        <v>76</v>
      </c>
      <c r="BK177" s="156">
        <f t="shared" si="29"/>
        <v>15.04</v>
      </c>
      <c r="BL177" s="14" t="s">
        <v>169</v>
      </c>
      <c r="BM177" s="155" t="s">
        <v>276</v>
      </c>
    </row>
    <row r="178" spans="1:65" s="2" customFormat="1" ht="21.75" customHeight="1">
      <c r="A178" s="26"/>
      <c r="B178" s="143"/>
      <c r="C178" s="157" t="s">
        <v>211</v>
      </c>
      <c r="D178" s="157" t="s">
        <v>155</v>
      </c>
      <c r="E178" s="158" t="s">
        <v>1026</v>
      </c>
      <c r="F178" s="159" t="s">
        <v>1027</v>
      </c>
      <c r="G178" s="160" t="s">
        <v>187</v>
      </c>
      <c r="H178" s="161">
        <v>3</v>
      </c>
      <c r="I178" s="162">
        <v>62.32</v>
      </c>
      <c r="J178" s="162">
        <f t="shared" si="20"/>
        <v>186.96</v>
      </c>
      <c r="K178" s="163"/>
      <c r="L178" s="164"/>
      <c r="M178" s="165" t="s">
        <v>1</v>
      </c>
      <c r="N178" s="166" t="s">
        <v>34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199</v>
      </c>
      <c r="AT178" s="155" t="s">
        <v>155</v>
      </c>
      <c r="AU178" s="155" t="s">
        <v>76</v>
      </c>
      <c r="AY178" s="14" t="s">
        <v>140</v>
      </c>
      <c r="BE178" s="156">
        <f t="shared" si="24"/>
        <v>0</v>
      </c>
      <c r="BF178" s="156">
        <f t="shared" si="25"/>
        <v>186.96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76</v>
      </c>
      <c r="BK178" s="156">
        <f t="shared" si="29"/>
        <v>186.96</v>
      </c>
      <c r="BL178" s="14" t="s">
        <v>169</v>
      </c>
      <c r="BM178" s="155" t="s">
        <v>279</v>
      </c>
    </row>
    <row r="179" spans="1:65" s="2" customFormat="1" ht="33" customHeight="1">
      <c r="A179" s="26"/>
      <c r="B179" s="143"/>
      <c r="C179" s="144" t="s">
        <v>281</v>
      </c>
      <c r="D179" s="144" t="s">
        <v>142</v>
      </c>
      <c r="E179" s="145" t="s">
        <v>1028</v>
      </c>
      <c r="F179" s="146" t="s">
        <v>1029</v>
      </c>
      <c r="G179" s="147" t="s">
        <v>187</v>
      </c>
      <c r="H179" s="148">
        <v>4</v>
      </c>
      <c r="I179" s="149">
        <v>20.79</v>
      </c>
      <c r="J179" s="149">
        <f t="shared" si="20"/>
        <v>83.16</v>
      </c>
      <c r="K179" s="150"/>
      <c r="L179" s="27"/>
      <c r="M179" s="151" t="s">
        <v>1</v>
      </c>
      <c r="N179" s="152" t="s">
        <v>34</v>
      </c>
      <c r="O179" s="153">
        <v>0</v>
      </c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169</v>
      </c>
      <c r="AT179" s="155" t="s">
        <v>142</v>
      </c>
      <c r="AU179" s="155" t="s">
        <v>76</v>
      </c>
      <c r="AY179" s="14" t="s">
        <v>140</v>
      </c>
      <c r="BE179" s="156">
        <f t="shared" si="24"/>
        <v>0</v>
      </c>
      <c r="BF179" s="156">
        <f t="shared" si="25"/>
        <v>83.16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4" t="s">
        <v>76</v>
      </c>
      <c r="BK179" s="156">
        <f t="shared" si="29"/>
        <v>83.16</v>
      </c>
      <c r="BL179" s="14" t="s">
        <v>169</v>
      </c>
      <c r="BM179" s="155" t="s">
        <v>284</v>
      </c>
    </row>
    <row r="180" spans="1:65" s="2" customFormat="1" ht="16.5" customHeight="1">
      <c r="A180" s="26"/>
      <c r="B180" s="143"/>
      <c r="C180" s="157" t="s">
        <v>215</v>
      </c>
      <c r="D180" s="157" t="s">
        <v>155</v>
      </c>
      <c r="E180" s="158" t="s">
        <v>1030</v>
      </c>
      <c r="F180" s="159" t="s">
        <v>1031</v>
      </c>
      <c r="G180" s="160" t="s">
        <v>940</v>
      </c>
      <c r="H180" s="161">
        <v>4</v>
      </c>
      <c r="I180" s="162">
        <v>2.79</v>
      </c>
      <c r="J180" s="162">
        <f t="shared" si="20"/>
        <v>11.16</v>
      </c>
      <c r="K180" s="163"/>
      <c r="L180" s="164"/>
      <c r="M180" s="165" t="s">
        <v>1</v>
      </c>
      <c r="N180" s="166" t="s">
        <v>34</v>
      </c>
      <c r="O180" s="153">
        <v>0</v>
      </c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199</v>
      </c>
      <c r="AT180" s="155" t="s">
        <v>155</v>
      </c>
      <c r="AU180" s="155" t="s">
        <v>76</v>
      </c>
      <c r="AY180" s="14" t="s">
        <v>140</v>
      </c>
      <c r="BE180" s="156">
        <f t="shared" si="24"/>
        <v>0</v>
      </c>
      <c r="BF180" s="156">
        <f t="shared" si="25"/>
        <v>11.16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76</v>
      </c>
      <c r="BK180" s="156">
        <f t="shared" si="29"/>
        <v>11.16</v>
      </c>
      <c r="BL180" s="14" t="s">
        <v>169</v>
      </c>
      <c r="BM180" s="155" t="s">
        <v>287</v>
      </c>
    </row>
    <row r="181" spans="1:65" s="2" customFormat="1" ht="24.15" customHeight="1">
      <c r="A181" s="26"/>
      <c r="B181" s="143"/>
      <c r="C181" s="144" t="s">
        <v>288</v>
      </c>
      <c r="D181" s="144" t="s">
        <v>142</v>
      </c>
      <c r="E181" s="145" t="s">
        <v>1032</v>
      </c>
      <c r="F181" s="146" t="s">
        <v>1033</v>
      </c>
      <c r="G181" s="147" t="s">
        <v>158</v>
      </c>
      <c r="H181" s="148">
        <v>2.5999999999999999E-2</v>
      </c>
      <c r="I181" s="149">
        <v>40.07</v>
      </c>
      <c r="J181" s="149">
        <f t="shared" si="20"/>
        <v>1.04</v>
      </c>
      <c r="K181" s="150"/>
      <c r="L181" s="27"/>
      <c r="M181" s="151" t="s">
        <v>1</v>
      </c>
      <c r="N181" s="152" t="s">
        <v>34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169</v>
      </c>
      <c r="AT181" s="155" t="s">
        <v>142</v>
      </c>
      <c r="AU181" s="155" t="s">
        <v>76</v>
      </c>
      <c r="AY181" s="14" t="s">
        <v>140</v>
      </c>
      <c r="BE181" s="156">
        <f t="shared" si="24"/>
        <v>0</v>
      </c>
      <c r="BF181" s="156">
        <f t="shared" si="25"/>
        <v>1.04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76</v>
      </c>
      <c r="BK181" s="156">
        <f t="shared" si="29"/>
        <v>1.04</v>
      </c>
      <c r="BL181" s="14" t="s">
        <v>169</v>
      </c>
      <c r="BM181" s="155" t="s">
        <v>291</v>
      </c>
    </row>
    <row r="182" spans="1:65" s="12" customFormat="1" ht="22.95" customHeight="1">
      <c r="B182" s="131"/>
      <c r="D182" s="132" t="s">
        <v>67</v>
      </c>
      <c r="E182" s="141" t="s">
        <v>421</v>
      </c>
      <c r="F182" s="141" t="s">
        <v>422</v>
      </c>
      <c r="J182" s="142">
        <f>BK182</f>
        <v>1213.7599999999998</v>
      </c>
      <c r="L182" s="131"/>
      <c r="M182" s="135"/>
      <c r="N182" s="136"/>
      <c r="O182" s="136"/>
      <c r="P182" s="137">
        <f>SUM(P183:P198)</f>
        <v>0</v>
      </c>
      <c r="Q182" s="136"/>
      <c r="R182" s="137">
        <f>SUM(R183:R198)</f>
        <v>0</v>
      </c>
      <c r="S182" s="136"/>
      <c r="T182" s="138">
        <f>SUM(T183:T198)</f>
        <v>0</v>
      </c>
      <c r="AR182" s="132" t="s">
        <v>76</v>
      </c>
      <c r="AT182" s="139" t="s">
        <v>67</v>
      </c>
      <c r="AU182" s="139" t="s">
        <v>72</v>
      </c>
      <c r="AY182" s="132" t="s">
        <v>140</v>
      </c>
      <c r="BK182" s="140">
        <f>SUM(BK183:BK198)</f>
        <v>1213.7599999999998</v>
      </c>
    </row>
    <row r="183" spans="1:65" s="2" customFormat="1" ht="24.15" customHeight="1">
      <c r="A183" s="26"/>
      <c r="B183" s="143"/>
      <c r="C183" s="144" t="s">
        <v>219</v>
      </c>
      <c r="D183" s="144" t="s">
        <v>142</v>
      </c>
      <c r="E183" s="145" t="s">
        <v>1034</v>
      </c>
      <c r="F183" s="146" t="s">
        <v>1035</v>
      </c>
      <c r="G183" s="147" t="s">
        <v>264</v>
      </c>
      <c r="H183" s="148">
        <v>70</v>
      </c>
      <c r="I183" s="149">
        <v>3.51</v>
      </c>
      <c r="J183" s="149">
        <f t="shared" ref="J183:J198" si="30">ROUND(I183*H183,2)</f>
        <v>245.7</v>
      </c>
      <c r="K183" s="150"/>
      <c r="L183" s="27"/>
      <c r="M183" s="151" t="s">
        <v>1</v>
      </c>
      <c r="N183" s="152" t="s">
        <v>34</v>
      </c>
      <c r="O183" s="153">
        <v>0</v>
      </c>
      <c r="P183" s="153">
        <f t="shared" ref="P183:P198" si="31">O183*H183</f>
        <v>0</v>
      </c>
      <c r="Q183" s="153">
        <v>0</v>
      </c>
      <c r="R183" s="153">
        <f t="shared" ref="R183:R198" si="32">Q183*H183</f>
        <v>0</v>
      </c>
      <c r="S183" s="153">
        <v>0</v>
      </c>
      <c r="T183" s="154">
        <f t="shared" ref="T183:T198" si="33"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169</v>
      </c>
      <c r="AT183" s="155" t="s">
        <v>142</v>
      </c>
      <c r="AU183" s="155" t="s">
        <v>76</v>
      </c>
      <c r="AY183" s="14" t="s">
        <v>140</v>
      </c>
      <c r="BE183" s="156">
        <f t="shared" ref="BE183:BE198" si="34">IF(N183="základná",J183,0)</f>
        <v>0</v>
      </c>
      <c r="BF183" s="156">
        <f t="shared" ref="BF183:BF198" si="35">IF(N183="znížená",J183,0)</f>
        <v>245.7</v>
      </c>
      <c r="BG183" s="156">
        <f t="shared" ref="BG183:BG198" si="36">IF(N183="zákl. prenesená",J183,0)</f>
        <v>0</v>
      </c>
      <c r="BH183" s="156">
        <f t="shared" ref="BH183:BH198" si="37">IF(N183="zníž. prenesená",J183,0)</f>
        <v>0</v>
      </c>
      <c r="BI183" s="156">
        <f t="shared" ref="BI183:BI198" si="38">IF(N183="nulová",J183,0)</f>
        <v>0</v>
      </c>
      <c r="BJ183" s="14" t="s">
        <v>76</v>
      </c>
      <c r="BK183" s="156">
        <f t="shared" ref="BK183:BK198" si="39">ROUND(I183*H183,2)</f>
        <v>245.7</v>
      </c>
      <c r="BL183" s="14" t="s">
        <v>169</v>
      </c>
      <c r="BM183" s="155" t="s">
        <v>294</v>
      </c>
    </row>
    <row r="184" spans="1:65" s="2" customFormat="1" ht="33" customHeight="1">
      <c r="A184" s="26"/>
      <c r="B184" s="143"/>
      <c r="C184" s="157" t="s">
        <v>295</v>
      </c>
      <c r="D184" s="157" t="s">
        <v>155</v>
      </c>
      <c r="E184" s="158" t="s">
        <v>1036</v>
      </c>
      <c r="F184" s="159" t="s">
        <v>1037</v>
      </c>
      <c r="G184" s="160" t="s">
        <v>264</v>
      </c>
      <c r="H184" s="161">
        <v>9</v>
      </c>
      <c r="I184" s="162">
        <v>1.02</v>
      </c>
      <c r="J184" s="162">
        <f t="shared" si="30"/>
        <v>9.18</v>
      </c>
      <c r="K184" s="163"/>
      <c r="L184" s="164"/>
      <c r="M184" s="165" t="s">
        <v>1</v>
      </c>
      <c r="N184" s="166" t="s">
        <v>34</v>
      </c>
      <c r="O184" s="153">
        <v>0</v>
      </c>
      <c r="P184" s="153">
        <f t="shared" si="31"/>
        <v>0</v>
      </c>
      <c r="Q184" s="153">
        <v>0</v>
      </c>
      <c r="R184" s="153">
        <f t="shared" si="32"/>
        <v>0</v>
      </c>
      <c r="S184" s="153">
        <v>0</v>
      </c>
      <c r="T184" s="154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199</v>
      </c>
      <c r="AT184" s="155" t="s">
        <v>155</v>
      </c>
      <c r="AU184" s="155" t="s">
        <v>76</v>
      </c>
      <c r="AY184" s="14" t="s">
        <v>140</v>
      </c>
      <c r="BE184" s="156">
        <f t="shared" si="34"/>
        <v>0</v>
      </c>
      <c r="BF184" s="156">
        <f t="shared" si="35"/>
        <v>9.18</v>
      </c>
      <c r="BG184" s="156">
        <f t="shared" si="36"/>
        <v>0</v>
      </c>
      <c r="BH184" s="156">
        <f t="shared" si="37"/>
        <v>0</v>
      </c>
      <c r="BI184" s="156">
        <f t="shared" si="38"/>
        <v>0</v>
      </c>
      <c r="BJ184" s="14" t="s">
        <v>76</v>
      </c>
      <c r="BK184" s="156">
        <f t="shared" si="39"/>
        <v>9.18</v>
      </c>
      <c r="BL184" s="14" t="s">
        <v>169</v>
      </c>
      <c r="BM184" s="155" t="s">
        <v>298</v>
      </c>
    </row>
    <row r="185" spans="1:65" s="2" customFormat="1" ht="33" customHeight="1">
      <c r="A185" s="26"/>
      <c r="B185" s="143"/>
      <c r="C185" s="157" t="s">
        <v>222</v>
      </c>
      <c r="D185" s="157" t="s">
        <v>155</v>
      </c>
      <c r="E185" s="158" t="s">
        <v>1038</v>
      </c>
      <c r="F185" s="159" t="s">
        <v>1039</v>
      </c>
      <c r="G185" s="160" t="s">
        <v>264</v>
      </c>
      <c r="H185" s="161">
        <v>19</v>
      </c>
      <c r="I185" s="162">
        <v>1.19</v>
      </c>
      <c r="J185" s="162">
        <f t="shared" si="30"/>
        <v>22.61</v>
      </c>
      <c r="K185" s="163"/>
      <c r="L185" s="164"/>
      <c r="M185" s="165" t="s">
        <v>1</v>
      </c>
      <c r="N185" s="166" t="s">
        <v>34</v>
      </c>
      <c r="O185" s="153">
        <v>0</v>
      </c>
      <c r="P185" s="153">
        <f t="shared" si="31"/>
        <v>0</v>
      </c>
      <c r="Q185" s="153">
        <v>0</v>
      </c>
      <c r="R185" s="153">
        <f t="shared" si="32"/>
        <v>0</v>
      </c>
      <c r="S185" s="153">
        <v>0</v>
      </c>
      <c r="T185" s="154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199</v>
      </c>
      <c r="AT185" s="155" t="s">
        <v>155</v>
      </c>
      <c r="AU185" s="155" t="s">
        <v>76</v>
      </c>
      <c r="AY185" s="14" t="s">
        <v>140</v>
      </c>
      <c r="BE185" s="156">
        <f t="shared" si="34"/>
        <v>0</v>
      </c>
      <c r="BF185" s="156">
        <f t="shared" si="35"/>
        <v>22.61</v>
      </c>
      <c r="BG185" s="156">
        <f t="shared" si="36"/>
        <v>0</v>
      </c>
      <c r="BH185" s="156">
        <f t="shared" si="37"/>
        <v>0</v>
      </c>
      <c r="BI185" s="156">
        <f t="shared" si="38"/>
        <v>0</v>
      </c>
      <c r="BJ185" s="14" t="s">
        <v>76</v>
      </c>
      <c r="BK185" s="156">
        <f t="shared" si="39"/>
        <v>22.61</v>
      </c>
      <c r="BL185" s="14" t="s">
        <v>169</v>
      </c>
      <c r="BM185" s="155" t="s">
        <v>301</v>
      </c>
    </row>
    <row r="186" spans="1:65" s="2" customFormat="1" ht="33" customHeight="1">
      <c r="A186" s="26"/>
      <c r="B186" s="143"/>
      <c r="C186" s="157" t="s">
        <v>302</v>
      </c>
      <c r="D186" s="157" t="s">
        <v>155</v>
      </c>
      <c r="E186" s="158" t="s">
        <v>1040</v>
      </c>
      <c r="F186" s="159" t="s">
        <v>1041</v>
      </c>
      <c r="G186" s="160" t="s">
        <v>264</v>
      </c>
      <c r="H186" s="161">
        <v>42</v>
      </c>
      <c r="I186" s="162">
        <v>1.41</v>
      </c>
      <c r="J186" s="162">
        <f t="shared" si="30"/>
        <v>59.22</v>
      </c>
      <c r="K186" s="163"/>
      <c r="L186" s="164"/>
      <c r="M186" s="165" t="s">
        <v>1</v>
      </c>
      <c r="N186" s="166" t="s">
        <v>34</v>
      </c>
      <c r="O186" s="153">
        <v>0</v>
      </c>
      <c r="P186" s="153">
        <f t="shared" si="31"/>
        <v>0</v>
      </c>
      <c r="Q186" s="153">
        <v>0</v>
      </c>
      <c r="R186" s="153">
        <f t="shared" si="32"/>
        <v>0</v>
      </c>
      <c r="S186" s="153">
        <v>0</v>
      </c>
      <c r="T186" s="154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199</v>
      </c>
      <c r="AT186" s="155" t="s">
        <v>155</v>
      </c>
      <c r="AU186" s="155" t="s">
        <v>76</v>
      </c>
      <c r="AY186" s="14" t="s">
        <v>140</v>
      </c>
      <c r="BE186" s="156">
        <f t="shared" si="34"/>
        <v>0</v>
      </c>
      <c r="BF186" s="156">
        <f t="shared" si="35"/>
        <v>59.22</v>
      </c>
      <c r="BG186" s="156">
        <f t="shared" si="36"/>
        <v>0</v>
      </c>
      <c r="BH186" s="156">
        <f t="shared" si="37"/>
        <v>0</v>
      </c>
      <c r="BI186" s="156">
        <f t="shared" si="38"/>
        <v>0</v>
      </c>
      <c r="BJ186" s="14" t="s">
        <v>76</v>
      </c>
      <c r="BK186" s="156">
        <f t="shared" si="39"/>
        <v>59.22</v>
      </c>
      <c r="BL186" s="14" t="s">
        <v>169</v>
      </c>
      <c r="BM186" s="155" t="s">
        <v>305</v>
      </c>
    </row>
    <row r="187" spans="1:65" s="2" customFormat="1" ht="24.15" customHeight="1">
      <c r="A187" s="26"/>
      <c r="B187" s="143"/>
      <c r="C187" s="144" t="s">
        <v>226</v>
      </c>
      <c r="D187" s="144" t="s">
        <v>142</v>
      </c>
      <c r="E187" s="145" t="s">
        <v>1042</v>
      </c>
      <c r="F187" s="146" t="s">
        <v>1043</v>
      </c>
      <c r="G187" s="147" t="s">
        <v>264</v>
      </c>
      <c r="H187" s="148">
        <v>81</v>
      </c>
      <c r="I187" s="149">
        <v>4.33</v>
      </c>
      <c r="J187" s="149">
        <f t="shared" si="30"/>
        <v>350.73</v>
      </c>
      <c r="K187" s="150"/>
      <c r="L187" s="27"/>
      <c r="M187" s="151" t="s">
        <v>1</v>
      </c>
      <c r="N187" s="152" t="s">
        <v>34</v>
      </c>
      <c r="O187" s="153">
        <v>0</v>
      </c>
      <c r="P187" s="153">
        <f t="shared" si="31"/>
        <v>0</v>
      </c>
      <c r="Q187" s="153">
        <v>0</v>
      </c>
      <c r="R187" s="153">
        <f t="shared" si="32"/>
        <v>0</v>
      </c>
      <c r="S187" s="153">
        <v>0</v>
      </c>
      <c r="T187" s="154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169</v>
      </c>
      <c r="AT187" s="155" t="s">
        <v>142</v>
      </c>
      <c r="AU187" s="155" t="s">
        <v>76</v>
      </c>
      <c r="AY187" s="14" t="s">
        <v>140</v>
      </c>
      <c r="BE187" s="156">
        <f t="shared" si="34"/>
        <v>0</v>
      </c>
      <c r="BF187" s="156">
        <f t="shared" si="35"/>
        <v>350.73</v>
      </c>
      <c r="BG187" s="156">
        <f t="shared" si="36"/>
        <v>0</v>
      </c>
      <c r="BH187" s="156">
        <f t="shared" si="37"/>
        <v>0</v>
      </c>
      <c r="BI187" s="156">
        <f t="shared" si="38"/>
        <v>0</v>
      </c>
      <c r="BJ187" s="14" t="s">
        <v>76</v>
      </c>
      <c r="BK187" s="156">
        <f t="shared" si="39"/>
        <v>350.73</v>
      </c>
      <c r="BL187" s="14" t="s">
        <v>169</v>
      </c>
      <c r="BM187" s="155" t="s">
        <v>308</v>
      </c>
    </row>
    <row r="188" spans="1:65" s="2" customFormat="1" ht="33" customHeight="1">
      <c r="A188" s="26"/>
      <c r="B188" s="143"/>
      <c r="C188" s="157" t="s">
        <v>309</v>
      </c>
      <c r="D188" s="157" t="s">
        <v>155</v>
      </c>
      <c r="E188" s="158" t="s">
        <v>1044</v>
      </c>
      <c r="F188" s="159" t="s">
        <v>1045</v>
      </c>
      <c r="G188" s="160" t="s">
        <v>264</v>
      </c>
      <c r="H188" s="161">
        <v>39</v>
      </c>
      <c r="I188" s="162">
        <v>1.93</v>
      </c>
      <c r="J188" s="162">
        <f t="shared" si="30"/>
        <v>75.27</v>
      </c>
      <c r="K188" s="163"/>
      <c r="L188" s="164"/>
      <c r="M188" s="165" t="s">
        <v>1</v>
      </c>
      <c r="N188" s="166" t="s">
        <v>34</v>
      </c>
      <c r="O188" s="153">
        <v>0</v>
      </c>
      <c r="P188" s="153">
        <f t="shared" si="31"/>
        <v>0</v>
      </c>
      <c r="Q188" s="153">
        <v>0</v>
      </c>
      <c r="R188" s="153">
        <f t="shared" si="32"/>
        <v>0</v>
      </c>
      <c r="S188" s="153">
        <v>0</v>
      </c>
      <c r="T188" s="154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199</v>
      </c>
      <c r="AT188" s="155" t="s">
        <v>155</v>
      </c>
      <c r="AU188" s="155" t="s">
        <v>76</v>
      </c>
      <c r="AY188" s="14" t="s">
        <v>140</v>
      </c>
      <c r="BE188" s="156">
        <f t="shared" si="34"/>
        <v>0</v>
      </c>
      <c r="BF188" s="156">
        <f t="shared" si="35"/>
        <v>75.27</v>
      </c>
      <c r="BG188" s="156">
        <f t="shared" si="36"/>
        <v>0</v>
      </c>
      <c r="BH188" s="156">
        <f t="shared" si="37"/>
        <v>0</v>
      </c>
      <c r="BI188" s="156">
        <f t="shared" si="38"/>
        <v>0</v>
      </c>
      <c r="BJ188" s="14" t="s">
        <v>76</v>
      </c>
      <c r="BK188" s="156">
        <f t="shared" si="39"/>
        <v>75.27</v>
      </c>
      <c r="BL188" s="14" t="s">
        <v>169</v>
      </c>
      <c r="BM188" s="155" t="s">
        <v>312</v>
      </c>
    </row>
    <row r="189" spans="1:65" s="2" customFormat="1" ht="33" customHeight="1">
      <c r="A189" s="26"/>
      <c r="B189" s="143"/>
      <c r="C189" s="157" t="s">
        <v>229</v>
      </c>
      <c r="D189" s="157" t="s">
        <v>155</v>
      </c>
      <c r="E189" s="158" t="s">
        <v>1046</v>
      </c>
      <c r="F189" s="159" t="s">
        <v>1047</v>
      </c>
      <c r="G189" s="160" t="s">
        <v>264</v>
      </c>
      <c r="H189" s="161">
        <v>28</v>
      </c>
      <c r="I189" s="162">
        <v>2.2599999999999998</v>
      </c>
      <c r="J189" s="162">
        <f t="shared" si="30"/>
        <v>63.28</v>
      </c>
      <c r="K189" s="163"/>
      <c r="L189" s="164"/>
      <c r="M189" s="165" t="s">
        <v>1</v>
      </c>
      <c r="N189" s="166" t="s">
        <v>34</v>
      </c>
      <c r="O189" s="153">
        <v>0</v>
      </c>
      <c r="P189" s="153">
        <f t="shared" si="31"/>
        <v>0</v>
      </c>
      <c r="Q189" s="153">
        <v>0</v>
      </c>
      <c r="R189" s="153">
        <f t="shared" si="32"/>
        <v>0</v>
      </c>
      <c r="S189" s="153">
        <v>0</v>
      </c>
      <c r="T189" s="154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199</v>
      </c>
      <c r="AT189" s="155" t="s">
        <v>155</v>
      </c>
      <c r="AU189" s="155" t="s">
        <v>76</v>
      </c>
      <c r="AY189" s="14" t="s">
        <v>140</v>
      </c>
      <c r="BE189" s="156">
        <f t="shared" si="34"/>
        <v>0</v>
      </c>
      <c r="BF189" s="156">
        <f t="shared" si="35"/>
        <v>63.28</v>
      </c>
      <c r="BG189" s="156">
        <f t="shared" si="36"/>
        <v>0</v>
      </c>
      <c r="BH189" s="156">
        <f t="shared" si="37"/>
        <v>0</v>
      </c>
      <c r="BI189" s="156">
        <f t="shared" si="38"/>
        <v>0</v>
      </c>
      <c r="BJ189" s="14" t="s">
        <v>76</v>
      </c>
      <c r="BK189" s="156">
        <f t="shared" si="39"/>
        <v>63.28</v>
      </c>
      <c r="BL189" s="14" t="s">
        <v>169</v>
      </c>
      <c r="BM189" s="155" t="s">
        <v>315</v>
      </c>
    </row>
    <row r="190" spans="1:65" s="2" customFormat="1" ht="33" customHeight="1">
      <c r="A190" s="26"/>
      <c r="B190" s="143"/>
      <c r="C190" s="157" t="s">
        <v>316</v>
      </c>
      <c r="D190" s="157" t="s">
        <v>155</v>
      </c>
      <c r="E190" s="158" t="s">
        <v>1048</v>
      </c>
      <c r="F190" s="159" t="s">
        <v>1049</v>
      </c>
      <c r="G190" s="160" t="s">
        <v>264</v>
      </c>
      <c r="H190" s="161">
        <v>14</v>
      </c>
      <c r="I190" s="162">
        <v>2.4700000000000002</v>
      </c>
      <c r="J190" s="162">
        <f t="shared" si="30"/>
        <v>34.58</v>
      </c>
      <c r="K190" s="163"/>
      <c r="L190" s="164"/>
      <c r="M190" s="165" t="s">
        <v>1</v>
      </c>
      <c r="N190" s="166" t="s">
        <v>34</v>
      </c>
      <c r="O190" s="153">
        <v>0</v>
      </c>
      <c r="P190" s="153">
        <f t="shared" si="31"/>
        <v>0</v>
      </c>
      <c r="Q190" s="153">
        <v>0</v>
      </c>
      <c r="R190" s="153">
        <f t="shared" si="32"/>
        <v>0</v>
      </c>
      <c r="S190" s="153">
        <v>0</v>
      </c>
      <c r="T190" s="154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199</v>
      </c>
      <c r="AT190" s="155" t="s">
        <v>155</v>
      </c>
      <c r="AU190" s="155" t="s">
        <v>76</v>
      </c>
      <c r="AY190" s="14" t="s">
        <v>140</v>
      </c>
      <c r="BE190" s="156">
        <f t="shared" si="34"/>
        <v>0</v>
      </c>
      <c r="BF190" s="156">
        <f t="shared" si="35"/>
        <v>34.58</v>
      </c>
      <c r="BG190" s="156">
        <f t="shared" si="36"/>
        <v>0</v>
      </c>
      <c r="BH190" s="156">
        <f t="shared" si="37"/>
        <v>0</v>
      </c>
      <c r="BI190" s="156">
        <f t="shared" si="38"/>
        <v>0</v>
      </c>
      <c r="BJ190" s="14" t="s">
        <v>76</v>
      </c>
      <c r="BK190" s="156">
        <f t="shared" si="39"/>
        <v>34.58</v>
      </c>
      <c r="BL190" s="14" t="s">
        <v>169</v>
      </c>
      <c r="BM190" s="155" t="s">
        <v>319</v>
      </c>
    </row>
    <row r="191" spans="1:65" s="2" customFormat="1" ht="37.950000000000003" customHeight="1">
      <c r="A191" s="26"/>
      <c r="B191" s="143"/>
      <c r="C191" s="144" t="s">
        <v>233</v>
      </c>
      <c r="D191" s="144" t="s">
        <v>142</v>
      </c>
      <c r="E191" s="145" t="s">
        <v>1050</v>
      </c>
      <c r="F191" s="146" t="s">
        <v>1051</v>
      </c>
      <c r="G191" s="147" t="s">
        <v>187</v>
      </c>
      <c r="H191" s="148">
        <v>7</v>
      </c>
      <c r="I191" s="149">
        <v>12.55</v>
      </c>
      <c r="J191" s="149">
        <f t="shared" si="30"/>
        <v>87.85</v>
      </c>
      <c r="K191" s="150"/>
      <c r="L191" s="27"/>
      <c r="M191" s="151" t="s">
        <v>1</v>
      </c>
      <c r="N191" s="152" t="s">
        <v>34</v>
      </c>
      <c r="O191" s="153">
        <v>0</v>
      </c>
      <c r="P191" s="153">
        <f t="shared" si="31"/>
        <v>0</v>
      </c>
      <c r="Q191" s="153">
        <v>0</v>
      </c>
      <c r="R191" s="153">
        <f t="shared" si="32"/>
        <v>0</v>
      </c>
      <c r="S191" s="153">
        <v>0</v>
      </c>
      <c r="T191" s="154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169</v>
      </c>
      <c r="AT191" s="155" t="s">
        <v>142</v>
      </c>
      <c r="AU191" s="155" t="s">
        <v>76</v>
      </c>
      <c r="AY191" s="14" t="s">
        <v>140</v>
      </c>
      <c r="BE191" s="156">
        <f t="shared" si="34"/>
        <v>0</v>
      </c>
      <c r="BF191" s="156">
        <f t="shared" si="35"/>
        <v>87.85</v>
      </c>
      <c r="BG191" s="156">
        <f t="shared" si="36"/>
        <v>0</v>
      </c>
      <c r="BH191" s="156">
        <f t="shared" si="37"/>
        <v>0</v>
      </c>
      <c r="BI191" s="156">
        <f t="shared" si="38"/>
        <v>0</v>
      </c>
      <c r="BJ191" s="14" t="s">
        <v>76</v>
      </c>
      <c r="BK191" s="156">
        <f t="shared" si="39"/>
        <v>87.85</v>
      </c>
      <c r="BL191" s="14" t="s">
        <v>169</v>
      </c>
      <c r="BM191" s="155" t="s">
        <v>322</v>
      </c>
    </row>
    <row r="192" spans="1:65" s="2" customFormat="1" ht="37.950000000000003" customHeight="1">
      <c r="A192" s="26"/>
      <c r="B192" s="143"/>
      <c r="C192" s="157" t="s">
        <v>323</v>
      </c>
      <c r="D192" s="157" t="s">
        <v>155</v>
      </c>
      <c r="E192" s="158" t="s">
        <v>1052</v>
      </c>
      <c r="F192" s="159" t="s">
        <v>1053</v>
      </c>
      <c r="G192" s="160" t="s">
        <v>187</v>
      </c>
      <c r="H192" s="161">
        <v>0.24</v>
      </c>
      <c r="I192" s="162">
        <v>17.809999999999999</v>
      </c>
      <c r="J192" s="162">
        <f t="shared" si="30"/>
        <v>4.2699999999999996</v>
      </c>
      <c r="K192" s="163"/>
      <c r="L192" s="164"/>
      <c r="M192" s="165" t="s">
        <v>1</v>
      </c>
      <c r="N192" s="166" t="s">
        <v>34</v>
      </c>
      <c r="O192" s="153">
        <v>0</v>
      </c>
      <c r="P192" s="153">
        <f t="shared" si="31"/>
        <v>0</v>
      </c>
      <c r="Q192" s="153">
        <v>0</v>
      </c>
      <c r="R192" s="153">
        <f t="shared" si="32"/>
        <v>0</v>
      </c>
      <c r="S192" s="153">
        <v>0</v>
      </c>
      <c r="T192" s="154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199</v>
      </c>
      <c r="AT192" s="155" t="s">
        <v>155</v>
      </c>
      <c r="AU192" s="155" t="s">
        <v>76</v>
      </c>
      <c r="AY192" s="14" t="s">
        <v>140</v>
      </c>
      <c r="BE192" s="156">
        <f t="shared" si="34"/>
        <v>0</v>
      </c>
      <c r="BF192" s="156">
        <f t="shared" si="35"/>
        <v>4.2699999999999996</v>
      </c>
      <c r="BG192" s="156">
        <f t="shared" si="36"/>
        <v>0</v>
      </c>
      <c r="BH192" s="156">
        <f t="shared" si="37"/>
        <v>0</v>
      </c>
      <c r="BI192" s="156">
        <f t="shared" si="38"/>
        <v>0</v>
      </c>
      <c r="BJ192" s="14" t="s">
        <v>76</v>
      </c>
      <c r="BK192" s="156">
        <f t="shared" si="39"/>
        <v>4.2699999999999996</v>
      </c>
      <c r="BL192" s="14" t="s">
        <v>169</v>
      </c>
      <c r="BM192" s="155" t="s">
        <v>326</v>
      </c>
    </row>
    <row r="193" spans="1:65" s="2" customFormat="1" ht="37.950000000000003" customHeight="1">
      <c r="A193" s="26"/>
      <c r="B193" s="143"/>
      <c r="C193" s="157" t="s">
        <v>236</v>
      </c>
      <c r="D193" s="157" t="s">
        <v>155</v>
      </c>
      <c r="E193" s="158" t="s">
        <v>1054</v>
      </c>
      <c r="F193" s="159" t="s">
        <v>1055</v>
      </c>
      <c r="G193" s="160" t="s">
        <v>145</v>
      </c>
      <c r="H193" s="161">
        <v>0.49</v>
      </c>
      <c r="I193" s="162">
        <v>19.170000000000002</v>
      </c>
      <c r="J193" s="162">
        <f t="shared" si="30"/>
        <v>9.39</v>
      </c>
      <c r="K193" s="163"/>
      <c r="L193" s="164"/>
      <c r="M193" s="165" t="s">
        <v>1</v>
      </c>
      <c r="N193" s="166" t="s">
        <v>34</v>
      </c>
      <c r="O193" s="153">
        <v>0</v>
      </c>
      <c r="P193" s="153">
        <f t="shared" si="31"/>
        <v>0</v>
      </c>
      <c r="Q193" s="153">
        <v>0</v>
      </c>
      <c r="R193" s="153">
        <f t="shared" si="32"/>
        <v>0</v>
      </c>
      <c r="S193" s="153">
        <v>0</v>
      </c>
      <c r="T193" s="154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199</v>
      </c>
      <c r="AT193" s="155" t="s">
        <v>155</v>
      </c>
      <c r="AU193" s="155" t="s">
        <v>76</v>
      </c>
      <c r="AY193" s="14" t="s">
        <v>140</v>
      </c>
      <c r="BE193" s="156">
        <f t="shared" si="34"/>
        <v>0</v>
      </c>
      <c r="BF193" s="156">
        <f t="shared" si="35"/>
        <v>9.39</v>
      </c>
      <c r="BG193" s="156">
        <f t="shared" si="36"/>
        <v>0</v>
      </c>
      <c r="BH193" s="156">
        <f t="shared" si="37"/>
        <v>0</v>
      </c>
      <c r="BI193" s="156">
        <f t="shared" si="38"/>
        <v>0</v>
      </c>
      <c r="BJ193" s="14" t="s">
        <v>76</v>
      </c>
      <c r="BK193" s="156">
        <f t="shared" si="39"/>
        <v>9.39</v>
      </c>
      <c r="BL193" s="14" t="s">
        <v>169</v>
      </c>
      <c r="BM193" s="155" t="s">
        <v>329</v>
      </c>
    </row>
    <row r="194" spans="1:65" s="2" customFormat="1" ht="24.15" customHeight="1">
      <c r="A194" s="26"/>
      <c r="B194" s="143"/>
      <c r="C194" s="144" t="s">
        <v>330</v>
      </c>
      <c r="D194" s="144" t="s">
        <v>142</v>
      </c>
      <c r="E194" s="145" t="s">
        <v>1056</v>
      </c>
      <c r="F194" s="146" t="s">
        <v>1057</v>
      </c>
      <c r="G194" s="147" t="s">
        <v>187</v>
      </c>
      <c r="H194" s="148">
        <v>1</v>
      </c>
      <c r="I194" s="149">
        <v>29</v>
      </c>
      <c r="J194" s="149">
        <f t="shared" si="30"/>
        <v>29</v>
      </c>
      <c r="K194" s="150"/>
      <c r="L194" s="27"/>
      <c r="M194" s="151" t="s">
        <v>1</v>
      </c>
      <c r="N194" s="152" t="s">
        <v>34</v>
      </c>
      <c r="O194" s="153">
        <v>0</v>
      </c>
      <c r="P194" s="153">
        <f t="shared" si="31"/>
        <v>0</v>
      </c>
      <c r="Q194" s="153">
        <v>0</v>
      </c>
      <c r="R194" s="153">
        <f t="shared" si="32"/>
        <v>0</v>
      </c>
      <c r="S194" s="153">
        <v>0</v>
      </c>
      <c r="T194" s="154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169</v>
      </c>
      <c r="AT194" s="155" t="s">
        <v>142</v>
      </c>
      <c r="AU194" s="155" t="s">
        <v>76</v>
      </c>
      <c r="AY194" s="14" t="s">
        <v>140</v>
      </c>
      <c r="BE194" s="156">
        <f t="shared" si="34"/>
        <v>0</v>
      </c>
      <c r="BF194" s="156">
        <f t="shared" si="35"/>
        <v>29</v>
      </c>
      <c r="BG194" s="156">
        <f t="shared" si="36"/>
        <v>0</v>
      </c>
      <c r="BH194" s="156">
        <f t="shared" si="37"/>
        <v>0</v>
      </c>
      <c r="BI194" s="156">
        <f t="shared" si="38"/>
        <v>0</v>
      </c>
      <c r="BJ194" s="14" t="s">
        <v>76</v>
      </c>
      <c r="BK194" s="156">
        <f t="shared" si="39"/>
        <v>29</v>
      </c>
      <c r="BL194" s="14" t="s">
        <v>169</v>
      </c>
      <c r="BM194" s="155" t="s">
        <v>333</v>
      </c>
    </row>
    <row r="195" spans="1:65" s="2" customFormat="1" ht="24.15" customHeight="1">
      <c r="A195" s="26"/>
      <c r="B195" s="143"/>
      <c r="C195" s="157" t="s">
        <v>240</v>
      </c>
      <c r="D195" s="157" t="s">
        <v>155</v>
      </c>
      <c r="E195" s="158" t="s">
        <v>1058</v>
      </c>
      <c r="F195" s="159" t="s">
        <v>1059</v>
      </c>
      <c r="G195" s="160" t="s">
        <v>187</v>
      </c>
      <c r="H195" s="161">
        <v>1</v>
      </c>
      <c r="I195" s="162">
        <v>42.48</v>
      </c>
      <c r="J195" s="162">
        <f t="shared" si="30"/>
        <v>42.48</v>
      </c>
      <c r="K195" s="163"/>
      <c r="L195" s="164"/>
      <c r="M195" s="165" t="s">
        <v>1</v>
      </c>
      <c r="N195" s="166" t="s">
        <v>34</v>
      </c>
      <c r="O195" s="153">
        <v>0</v>
      </c>
      <c r="P195" s="153">
        <f t="shared" si="31"/>
        <v>0</v>
      </c>
      <c r="Q195" s="153">
        <v>0</v>
      </c>
      <c r="R195" s="153">
        <f t="shared" si="32"/>
        <v>0</v>
      </c>
      <c r="S195" s="153">
        <v>0</v>
      </c>
      <c r="T195" s="154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199</v>
      </c>
      <c r="AT195" s="155" t="s">
        <v>155</v>
      </c>
      <c r="AU195" s="155" t="s">
        <v>76</v>
      </c>
      <c r="AY195" s="14" t="s">
        <v>140</v>
      </c>
      <c r="BE195" s="156">
        <f t="shared" si="34"/>
        <v>0</v>
      </c>
      <c r="BF195" s="156">
        <f t="shared" si="35"/>
        <v>42.48</v>
      </c>
      <c r="BG195" s="156">
        <f t="shared" si="36"/>
        <v>0</v>
      </c>
      <c r="BH195" s="156">
        <f t="shared" si="37"/>
        <v>0</v>
      </c>
      <c r="BI195" s="156">
        <f t="shared" si="38"/>
        <v>0</v>
      </c>
      <c r="BJ195" s="14" t="s">
        <v>76</v>
      </c>
      <c r="BK195" s="156">
        <f t="shared" si="39"/>
        <v>42.48</v>
      </c>
      <c r="BL195" s="14" t="s">
        <v>169</v>
      </c>
      <c r="BM195" s="155" t="s">
        <v>336</v>
      </c>
    </row>
    <row r="196" spans="1:65" s="2" customFormat="1" ht="24.15" customHeight="1">
      <c r="A196" s="26"/>
      <c r="B196" s="143"/>
      <c r="C196" s="144" t="s">
        <v>337</v>
      </c>
      <c r="D196" s="144" t="s">
        <v>142</v>
      </c>
      <c r="E196" s="145" t="s">
        <v>1060</v>
      </c>
      <c r="F196" s="146" t="s">
        <v>1061</v>
      </c>
      <c r="G196" s="147" t="s">
        <v>187</v>
      </c>
      <c r="H196" s="148">
        <v>2</v>
      </c>
      <c r="I196" s="149">
        <v>32.549999999999997</v>
      </c>
      <c r="J196" s="149">
        <f t="shared" si="30"/>
        <v>65.099999999999994</v>
      </c>
      <c r="K196" s="150"/>
      <c r="L196" s="27"/>
      <c r="M196" s="151" t="s">
        <v>1</v>
      </c>
      <c r="N196" s="152" t="s">
        <v>34</v>
      </c>
      <c r="O196" s="153">
        <v>0</v>
      </c>
      <c r="P196" s="153">
        <f t="shared" si="31"/>
        <v>0</v>
      </c>
      <c r="Q196" s="153">
        <v>0</v>
      </c>
      <c r="R196" s="153">
        <f t="shared" si="32"/>
        <v>0</v>
      </c>
      <c r="S196" s="153">
        <v>0</v>
      </c>
      <c r="T196" s="154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169</v>
      </c>
      <c r="AT196" s="155" t="s">
        <v>142</v>
      </c>
      <c r="AU196" s="155" t="s">
        <v>76</v>
      </c>
      <c r="AY196" s="14" t="s">
        <v>140</v>
      </c>
      <c r="BE196" s="156">
        <f t="shared" si="34"/>
        <v>0</v>
      </c>
      <c r="BF196" s="156">
        <f t="shared" si="35"/>
        <v>65.099999999999994</v>
      </c>
      <c r="BG196" s="156">
        <f t="shared" si="36"/>
        <v>0</v>
      </c>
      <c r="BH196" s="156">
        <f t="shared" si="37"/>
        <v>0</v>
      </c>
      <c r="BI196" s="156">
        <f t="shared" si="38"/>
        <v>0</v>
      </c>
      <c r="BJ196" s="14" t="s">
        <v>76</v>
      </c>
      <c r="BK196" s="156">
        <f t="shared" si="39"/>
        <v>65.099999999999994</v>
      </c>
      <c r="BL196" s="14" t="s">
        <v>169</v>
      </c>
      <c r="BM196" s="155" t="s">
        <v>340</v>
      </c>
    </row>
    <row r="197" spans="1:65" s="2" customFormat="1" ht="24.15" customHeight="1">
      <c r="A197" s="26"/>
      <c r="B197" s="143"/>
      <c r="C197" s="157" t="s">
        <v>243</v>
      </c>
      <c r="D197" s="157" t="s">
        <v>155</v>
      </c>
      <c r="E197" s="158" t="s">
        <v>1062</v>
      </c>
      <c r="F197" s="159" t="s">
        <v>1063</v>
      </c>
      <c r="G197" s="160" t="s">
        <v>187</v>
      </c>
      <c r="H197" s="161">
        <v>2</v>
      </c>
      <c r="I197" s="162">
        <v>57.02</v>
      </c>
      <c r="J197" s="162">
        <f t="shared" si="30"/>
        <v>114.04</v>
      </c>
      <c r="K197" s="163"/>
      <c r="L197" s="164"/>
      <c r="M197" s="165" t="s">
        <v>1</v>
      </c>
      <c r="N197" s="166" t="s">
        <v>34</v>
      </c>
      <c r="O197" s="153">
        <v>0</v>
      </c>
      <c r="P197" s="153">
        <f t="shared" si="31"/>
        <v>0</v>
      </c>
      <c r="Q197" s="153">
        <v>0</v>
      </c>
      <c r="R197" s="153">
        <f t="shared" si="32"/>
        <v>0</v>
      </c>
      <c r="S197" s="153">
        <v>0</v>
      </c>
      <c r="T197" s="154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199</v>
      </c>
      <c r="AT197" s="155" t="s">
        <v>155</v>
      </c>
      <c r="AU197" s="155" t="s">
        <v>76</v>
      </c>
      <c r="AY197" s="14" t="s">
        <v>140</v>
      </c>
      <c r="BE197" s="156">
        <f t="shared" si="34"/>
        <v>0</v>
      </c>
      <c r="BF197" s="156">
        <f t="shared" si="35"/>
        <v>114.04</v>
      </c>
      <c r="BG197" s="156">
        <f t="shared" si="36"/>
        <v>0</v>
      </c>
      <c r="BH197" s="156">
        <f t="shared" si="37"/>
        <v>0</v>
      </c>
      <c r="BI197" s="156">
        <f t="shared" si="38"/>
        <v>0</v>
      </c>
      <c r="BJ197" s="14" t="s">
        <v>76</v>
      </c>
      <c r="BK197" s="156">
        <f t="shared" si="39"/>
        <v>114.04</v>
      </c>
      <c r="BL197" s="14" t="s">
        <v>169</v>
      </c>
      <c r="BM197" s="155" t="s">
        <v>343</v>
      </c>
    </row>
    <row r="198" spans="1:65" s="2" customFormat="1" ht="24.15" customHeight="1">
      <c r="A198" s="26"/>
      <c r="B198" s="143"/>
      <c r="C198" s="144" t="s">
        <v>344</v>
      </c>
      <c r="D198" s="144" t="s">
        <v>142</v>
      </c>
      <c r="E198" s="145" t="s">
        <v>836</v>
      </c>
      <c r="F198" s="146" t="s">
        <v>837</v>
      </c>
      <c r="G198" s="147" t="s">
        <v>158</v>
      </c>
      <c r="H198" s="148">
        <v>2.5999999999999999E-2</v>
      </c>
      <c r="I198" s="149">
        <v>40.67</v>
      </c>
      <c r="J198" s="149">
        <f t="shared" si="30"/>
        <v>1.06</v>
      </c>
      <c r="K198" s="150"/>
      <c r="L198" s="27"/>
      <c r="M198" s="151" t="s">
        <v>1</v>
      </c>
      <c r="N198" s="152" t="s">
        <v>34</v>
      </c>
      <c r="O198" s="153">
        <v>0</v>
      </c>
      <c r="P198" s="153">
        <f t="shared" si="31"/>
        <v>0</v>
      </c>
      <c r="Q198" s="153">
        <v>0</v>
      </c>
      <c r="R198" s="153">
        <f t="shared" si="32"/>
        <v>0</v>
      </c>
      <c r="S198" s="153">
        <v>0</v>
      </c>
      <c r="T198" s="154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169</v>
      </c>
      <c r="AT198" s="155" t="s">
        <v>142</v>
      </c>
      <c r="AU198" s="155" t="s">
        <v>76</v>
      </c>
      <c r="AY198" s="14" t="s">
        <v>140</v>
      </c>
      <c r="BE198" s="156">
        <f t="shared" si="34"/>
        <v>0</v>
      </c>
      <c r="BF198" s="156">
        <f t="shared" si="35"/>
        <v>1.06</v>
      </c>
      <c r="BG198" s="156">
        <f t="shared" si="36"/>
        <v>0</v>
      </c>
      <c r="BH198" s="156">
        <f t="shared" si="37"/>
        <v>0</v>
      </c>
      <c r="BI198" s="156">
        <f t="shared" si="38"/>
        <v>0</v>
      </c>
      <c r="BJ198" s="14" t="s">
        <v>76</v>
      </c>
      <c r="BK198" s="156">
        <f t="shared" si="39"/>
        <v>1.06</v>
      </c>
      <c r="BL198" s="14" t="s">
        <v>169</v>
      </c>
      <c r="BM198" s="155" t="s">
        <v>347</v>
      </c>
    </row>
    <row r="199" spans="1:65" s="12" customFormat="1" ht="22.95" customHeight="1">
      <c r="B199" s="131"/>
      <c r="D199" s="132" t="s">
        <v>67</v>
      </c>
      <c r="E199" s="141" t="s">
        <v>1064</v>
      </c>
      <c r="F199" s="141" t="s">
        <v>1065</v>
      </c>
      <c r="J199" s="142">
        <f>BK199</f>
        <v>2011.9500000000003</v>
      </c>
      <c r="L199" s="131"/>
      <c r="M199" s="135"/>
      <c r="N199" s="136"/>
      <c r="O199" s="136"/>
      <c r="P199" s="137">
        <f>SUM(P200:P226)</f>
        <v>0</v>
      </c>
      <c r="Q199" s="136"/>
      <c r="R199" s="137">
        <f>SUM(R200:R226)</f>
        <v>0</v>
      </c>
      <c r="S199" s="136"/>
      <c r="T199" s="138">
        <f>SUM(T200:T226)</f>
        <v>0</v>
      </c>
      <c r="AR199" s="132" t="s">
        <v>76</v>
      </c>
      <c r="AT199" s="139" t="s">
        <v>67</v>
      </c>
      <c r="AU199" s="139" t="s">
        <v>72</v>
      </c>
      <c r="AY199" s="132" t="s">
        <v>140</v>
      </c>
      <c r="BK199" s="140">
        <f>SUM(BK200:BK226)</f>
        <v>2011.9500000000003</v>
      </c>
    </row>
    <row r="200" spans="1:65" s="2" customFormat="1" ht="21.75" customHeight="1">
      <c r="A200" s="26"/>
      <c r="B200" s="143"/>
      <c r="C200" s="144" t="s">
        <v>247</v>
      </c>
      <c r="D200" s="144" t="s">
        <v>142</v>
      </c>
      <c r="E200" s="145" t="s">
        <v>1066</v>
      </c>
      <c r="F200" s="146" t="s">
        <v>1067</v>
      </c>
      <c r="G200" s="147" t="s">
        <v>264</v>
      </c>
      <c r="H200" s="148">
        <v>1</v>
      </c>
      <c r="I200" s="149">
        <v>10.82</v>
      </c>
      <c r="J200" s="149">
        <f t="shared" ref="J200:J226" si="40">ROUND(I200*H200,2)</f>
        <v>10.82</v>
      </c>
      <c r="K200" s="150"/>
      <c r="L200" s="27"/>
      <c r="M200" s="151" t="s">
        <v>1</v>
      </c>
      <c r="N200" s="152" t="s">
        <v>34</v>
      </c>
      <c r="O200" s="153">
        <v>0</v>
      </c>
      <c r="P200" s="153">
        <f t="shared" ref="P200:P226" si="41">O200*H200</f>
        <v>0</v>
      </c>
      <c r="Q200" s="153">
        <v>0</v>
      </c>
      <c r="R200" s="153">
        <f t="shared" ref="R200:R226" si="42">Q200*H200</f>
        <v>0</v>
      </c>
      <c r="S200" s="153">
        <v>0</v>
      </c>
      <c r="T200" s="154">
        <f t="shared" ref="T200:T226" si="43"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169</v>
      </c>
      <c r="AT200" s="155" t="s">
        <v>142</v>
      </c>
      <c r="AU200" s="155" t="s">
        <v>76</v>
      </c>
      <c r="AY200" s="14" t="s">
        <v>140</v>
      </c>
      <c r="BE200" s="156">
        <f t="shared" ref="BE200:BE226" si="44">IF(N200="základná",J200,0)</f>
        <v>0</v>
      </c>
      <c r="BF200" s="156">
        <f t="shared" ref="BF200:BF226" si="45">IF(N200="znížená",J200,0)</f>
        <v>10.82</v>
      </c>
      <c r="BG200" s="156">
        <f t="shared" ref="BG200:BG226" si="46">IF(N200="zákl. prenesená",J200,0)</f>
        <v>0</v>
      </c>
      <c r="BH200" s="156">
        <f t="shared" ref="BH200:BH226" si="47">IF(N200="zníž. prenesená",J200,0)</f>
        <v>0</v>
      </c>
      <c r="BI200" s="156">
        <f t="shared" ref="BI200:BI226" si="48">IF(N200="nulová",J200,0)</f>
        <v>0</v>
      </c>
      <c r="BJ200" s="14" t="s">
        <v>76</v>
      </c>
      <c r="BK200" s="156">
        <f t="shared" ref="BK200:BK226" si="49">ROUND(I200*H200,2)</f>
        <v>10.82</v>
      </c>
      <c r="BL200" s="14" t="s">
        <v>169</v>
      </c>
      <c r="BM200" s="155" t="s">
        <v>350</v>
      </c>
    </row>
    <row r="201" spans="1:65" s="2" customFormat="1" ht="24.15" customHeight="1">
      <c r="A201" s="26"/>
      <c r="B201" s="143"/>
      <c r="C201" s="157" t="s">
        <v>351</v>
      </c>
      <c r="D201" s="157" t="s">
        <v>155</v>
      </c>
      <c r="E201" s="158" t="s">
        <v>1068</v>
      </c>
      <c r="F201" s="159" t="s">
        <v>1069</v>
      </c>
      <c r="G201" s="160" t="s">
        <v>187</v>
      </c>
      <c r="H201" s="161">
        <v>1</v>
      </c>
      <c r="I201" s="162">
        <v>1.85</v>
      </c>
      <c r="J201" s="162">
        <f t="shared" si="40"/>
        <v>1.85</v>
      </c>
      <c r="K201" s="163"/>
      <c r="L201" s="164"/>
      <c r="M201" s="165" t="s">
        <v>1</v>
      </c>
      <c r="N201" s="166" t="s">
        <v>34</v>
      </c>
      <c r="O201" s="153">
        <v>0</v>
      </c>
      <c r="P201" s="153">
        <f t="shared" si="41"/>
        <v>0</v>
      </c>
      <c r="Q201" s="153">
        <v>0</v>
      </c>
      <c r="R201" s="153">
        <f t="shared" si="42"/>
        <v>0</v>
      </c>
      <c r="S201" s="153">
        <v>0</v>
      </c>
      <c r="T201" s="154">
        <f t="shared" si="4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199</v>
      </c>
      <c r="AT201" s="155" t="s">
        <v>155</v>
      </c>
      <c r="AU201" s="155" t="s">
        <v>76</v>
      </c>
      <c r="AY201" s="14" t="s">
        <v>140</v>
      </c>
      <c r="BE201" s="156">
        <f t="shared" si="44"/>
        <v>0</v>
      </c>
      <c r="BF201" s="156">
        <f t="shared" si="45"/>
        <v>1.85</v>
      </c>
      <c r="BG201" s="156">
        <f t="shared" si="46"/>
        <v>0</v>
      </c>
      <c r="BH201" s="156">
        <f t="shared" si="47"/>
        <v>0</v>
      </c>
      <c r="BI201" s="156">
        <f t="shared" si="48"/>
        <v>0</v>
      </c>
      <c r="BJ201" s="14" t="s">
        <v>76</v>
      </c>
      <c r="BK201" s="156">
        <f t="shared" si="49"/>
        <v>1.85</v>
      </c>
      <c r="BL201" s="14" t="s">
        <v>169</v>
      </c>
      <c r="BM201" s="155" t="s">
        <v>354</v>
      </c>
    </row>
    <row r="202" spans="1:65" s="2" customFormat="1" ht="21.75" customHeight="1">
      <c r="A202" s="26"/>
      <c r="B202" s="143"/>
      <c r="C202" s="144" t="s">
        <v>250</v>
      </c>
      <c r="D202" s="144" t="s">
        <v>142</v>
      </c>
      <c r="E202" s="145" t="s">
        <v>1070</v>
      </c>
      <c r="F202" s="146" t="s">
        <v>1071</v>
      </c>
      <c r="G202" s="147" t="s">
        <v>264</v>
      </c>
      <c r="H202" s="148">
        <v>5</v>
      </c>
      <c r="I202" s="149">
        <v>11.39</v>
      </c>
      <c r="J202" s="149">
        <f t="shared" si="40"/>
        <v>56.95</v>
      </c>
      <c r="K202" s="150"/>
      <c r="L202" s="27"/>
      <c r="M202" s="151" t="s">
        <v>1</v>
      </c>
      <c r="N202" s="152" t="s">
        <v>34</v>
      </c>
      <c r="O202" s="153">
        <v>0</v>
      </c>
      <c r="P202" s="153">
        <f t="shared" si="41"/>
        <v>0</v>
      </c>
      <c r="Q202" s="153">
        <v>0</v>
      </c>
      <c r="R202" s="153">
        <f t="shared" si="42"/>
        <v>0</v>
      </c>
      <c r="S202" s="153">
        <v>0</v>
      </c>
      <c r="T202" s="154">
        <f t="shared" si="4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169</v>
      </c>
      <c r="AT202" s="155" t="s">
        <v>142</v>
      </c>
      <c r="AU202" s="155" t="s">
        <v>76</v>
      </c>
      <c r="AY202" s="14" t="s">
        <v>140</v>
      </c>
      <c r="BE202" s="156">
        <f t="shared" si="44"/>
        <v>0</v>
      </c>
      <c r="BF202" s="156">
        <f t="shared" si="45"/>
        <v>56.95</v>
      </c>
      <c r="BG202" s="156">
        <f t="shared" si="46"/>
        <v>0</v>
      </c>
      <c r="BH202" s="156">
        <f t="shared" si="47"/>
        <v>0</v>
      </c>
      <c r="BI202" s="156">
        <f t="shared" si="48"/>
        <v>0</v>
      </c>
      <c r="BJ202" s="14" t="s">
        <v>76</v>
      </c>
      <c r="BK202" s="156">
        <f t="shared" si="49"/>
        <v>56.95</v>
      </c>
      <c r="BL202" s="14" t="s">
        <v>169</v>
      </c>
      <c r="BM202" s="155" t="s">
        <v>357</v>
      </c>
    </row>
    <row r="203" spans="1:65" s="2" customFormat="1" ht="24.15" customHeight="1">
      <c r="A203" s="26"/>
      <c r="B203" s="143"/>
      <c r="C203" s="157" t="s">
        <v>358</v>
      </c>
      <c r="D203" s="157" t="s">
        <v>155</v>
      </c>
      <c r="E203" s="158" t="s">
        <v>1072</v>
      </c>
      <c r="F203" s="159" t="s">
        <v>1073</v>
      </c>
      <c r="G203" s="160" t="s">
        <v>187</v>
      </c>
      <c r="H203" s="161">
        <v>5</v>
      </c>
      <c r="I203" s="162">
        <v>1.74</v>
      </c>
      <c r="J203" s="162">
        <f t="shared" si="40"/>
        <v>8.6999999999999993</v>
      </c>
      <c r="K203" s="163"/>
      <c r="L203" s="164"/>
      <c r="M203" s="165" t="s">
        <v>1</v>
      </c>
      <c r="N203" s="166" t="s">
        <v>34</v>
      </c>
      <c r="O203" s="153">
        <v>0</v>
      </c>
      <c r="P203" s="153">
        <f t="shared" si="41"/>
        <v>0</v>
      </c>
      <c r="Q203" s="153">
        <v>0</v>
      </c>
      <c r="R203" s="153">
        <f t="shared" si="42"/>
        <v>0</v>
      </c>
      <c r="S203" s="153">
        <v>0</v>
      </c>
      <c r="T203" s="154">
        <f t="shared" si="4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199</v>
      </c>
      <c r="AT203" s="155" t="s">
        <v>155</v>
      </c>
      <c r="AU203" s="155" t="s">
        <v>76</v>
      </c>
      <c r="AY203" s="14" t="s">
        <v>140</v>
      </c>
      <c r="BE203" s="156">
        <f t="shared" si="44"/>
        <v>0</v>
      </c>
      <c r="BF203" s="156">
        <f t="shared" si="45"/>
        <v>8.6999999999999993</v>
      </c>
      <c r="BG203" s="156">
        <f t="shared" si="46"/>
        <v>0</v>
      </c>
      <c r="BH203" s="156">
        <f t="shared" si="47"/>
        <v>0</v>
      </c>
      <c r="BI203" s="156">
        <f t="shared" si="48"/>
        <v>0</v>
      </c>
      <c r="BJ203" s="14" t="s">
        <v>76</v>
      </c>
      <c r="BK203" s="156">
        <f t="shared" si="49"/>
        <v>8.6999999999999993</v>
      </c>
      <c r="BL203" s="14" t="s">
        <v>169</v>
      </c>
      <c r="BM203" s="155" t="s">
        <v>361</v>
      </c>
    </row>
    <row r="204" spans="1:65" s="2" customFormat="1" ht="24.15" customHeight="1">
      <c r="A204" s="26"/>
      <c r="B204" s="143"/>
      <c r="C204" s="144" t="s">
        <v>254</v>
      </c>
      <c r="D204" s="144" t="s">
        <v>142</v>
      </c>
      <c r="E204" s="145" t="s">
        <v>1074</v>
      </c>
      <c r="F204" s="146" t="s">
        <v>1075</v>
      </c>
      <c r="G204" s="147" t="s">
        <v>264</v>
      </c>
      <c r="H204" s="148">
        <v>4.5</v>
      </c>
      <c r="I204" s="149">
        <v>11.45</v>
      </c>
      <c r="J204" s="149">
        <f t="shared" si="40"/>
        <v>51.53</v>
      </c>
      <c r="K204" s="150"/>
      <c r="L204" s="27"/>
      <c r="M204" s="151" t="s">
        <v>1</v>
      </c>
      <c r="N204" s="152" t="s">
        <v>34</v>
      </c>
      <c r="O204" s="153">
        <v>0</v>
      </c>
      <c r="P204" s="153">
        <f t="shared" si="41"/>
        <v>0</v>
      </c>
      <c r="Q204" s="153">
        <v>0</v>
      </c>
      <c r="R204" s="153">
        <f t="shared" si="42"/>
        <v>0</v>
      </c>
      <c r="S204" s="153">
        <v>0</v>
      </c>
      <c r="T204" s="154">
        <f t="shared" si="4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169</v>
      </c>
      <c r="AT204" s="155" t="s">
        <v>142</v>
      </c>
      <c r="AU204" s="155" t="s">
        <v>76</v>
      </c>
      <c r="AY204" s="14" t="s">
        <v>140</v>
      </c>
      <c r="BE204" s="156">
        <f t="shared" si="44"/>
        <v>0</v>
      </c>
      <c r="BF204" s="156">
        <f t="shared" si="45"/>
        <v>51.53</v>
      </c>
      <c r="BG204" s="156">
        <f t="shared" si="46"/>
        <v>0</v>
      </c>
      <c r="BH204" s="156">
        <f t="shared" si="47"/>
        <v>0</v>
      </c>
      <c r="BI204" s="156">
        <f t="shared" si="48"/>
        <v>0</v>
      </c>
      <c r="BJ204" s="14" t="s">
        <v>76</v>
      </c>
      <c r="BK204" s="156">
        <f t="shared" si="49"/>
        <v>51.53</v>
      </c>
      <c r="BL204" s="14" t="s">
        <v>169</v>
      </c>
      <c r="BM204" s="155" t="s">
        <v>364</v>
      </c>
    </row>
    <row r="205" spans="1:65" s="2" customFormat="1" ht="24.15" customHeight="1">
      <c r="A205" s="26"/>
      <c r="B205" s="143"/>
      <c r="C205" s="157" t="s">
        <v>365</v>
      </c>
      <c r="D205" s="157" t="s">
        <v>155</v>
      </c>
      <c r="E205" s="158" t="s">
        <v>1076</v>
      </c>
      <c r="F205" s="159" t="s">
        <v>1077</v>
      </c>
      <c r="G205" s="160" t="s">
        <v>187</v>
      </c>
      <c r="H205" s="161">
        <v>5</v>
      </c>
      <c r="I205" s="162">
        <v>5.3</v>
      </c>
      <c r="J205" s="162">
        <f t="shared" si="40"/>
        <v>26.5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41"/>
        <v>0</v>
      </c>
      <c r="Q205" s="153">
        <v>0</v>
      </c>
      <c r="R205" s="153">
        <f t="shared" si="42"/>
        <v>0</v>
      </c>
      <c r="S205" s="153">
        <v>0</v>
      </c>
      <c r="T205" s="154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199</v>
      </c>
      <c r="AT205" s="155" t="s">
        <v>155</v>
      </c>
      <c r="AU205" s="155" t="s">
        <v>76</v>
      </c>
      <c r="AY205" s="14" t="s">
        <v>140</v>
      </c>
      <c r="BE205" s="156">
        <f t="shared" si="44"/>
        <v>0</v>
      </c>
      <c r="BF205" s="156">
        <f t="shared" si="45"/>
        <v>26.5</v>
      </c>
      <c r="BG205" s="156">
        <f t="shared" si="46"/>
        <v>0</v>
      </c>
      <c r="BH205" s="156">
        <f t="shared" si="47"/>
        <v>0</v>
      </c>
      <c r="BI205" s="156">
        <f t="shared" si="48"/>
        <v>0</v>
      </c>
      <c r="BJ205" s="14" t="s">
        <v>76</v>
      </c>
      <c r="BK205" s="156">
        <f t="shared" si="49"/>
        <v>26.5</v>
      </c>
      <c r="BL205" s="14" t="s">
        <v>169</v>
      </c>
      <c r="BM205" s="155" t="s">
        <v>368</v>
      </c>
    </row>
    <row r="206" spans="1:65" s="2" customFormat="1" ht="24.15" customHeight="1">
      <c r="A206" s="26"/>
      <c r="B206" s="143"/>
      <c r="C206" s="144" t="s">
        <v>257</v>
      </c>
      <c r="D206" s="144" t="s">
        <v>142</v>
      </c>
      <c r="E206" s="145" t="s">
        <v>1078</v>
      </c>
      <c r="F206" s="146" t="s">
        <v>1079</v>
      </c>
      <c r="G206" s="147" t="s">
        <v>264</v>
      </c>
      <c r="H206" s="148">
        <v>13</v>
      </c>
      <c r="I206" s="149">
        <v>11.92</v>
      </c>
      <c r="J206" s="149">
        <f t="shared" si="40"/>
        <v>154.96</v>
      </c>
      <c r="K206" s="150"/>
      <c r="L206" s="27"/>
      <c r="M206" s="151" t="s">
        <v>1</v>
      </c>
      <c r="N206" s="152" t="s">
        <v>34</v>
      </c>
      <c r="O206" s="153">
        <v>0</v>
      </c>
      <c r="P206" s="153">
        <f t="shared" si="41"/>
        <v>0</v>
      </c>
      <c r="Q206" s="153">
        <v>0</v>
      </c>
      <c r="R206" s="153">
        <f t="shared" si="42"/>
        <v>0</v>
      </c>
      <c r="S206" s="153">
        <v>0</v>
      </c>
      <c r="T206" s="154">
        <f t="shared" si="4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169</v>
      </c>
      <c r="AT206" s="155" t="s">
        <v>142</v>
      </c>
      <c r="AU206" s="155" t="s">
        <v>76</v>
      </c>
      <c r="AY206" s="14" t="s">
        <v>140</v>
      </c>
      <c r="BE206" s="156">
        <f t="shared" si="44"/>
        <v>0</v>
      </c>
      <c r="BF206" s="156">
        <f t="shared" si="45"/>
        <v>154.96</v>
      </c>
      <c r="BG206" s="156">
        <f t="shared" si="46"/>
        <v>0</v>
      </c>
      <c r="BH206" s="156">
        <f t="shared" si="47"/>
        <v>0</v>
      </c>
      <c r="BI206" s="156">
        <f t="shared" si="48"/>
        <v>0</v>
      </c>
      <c r="BJ206" s="14" t="s">
        <v>76</v>
      </c>
      <c r="BK206" s="156">
        <f t="shared" si="49"/>
        <v>154.96</v>
      </c>
      <c r="BL206" s="14" t="s">
        <v>169</v>
      </c>
      <c r="BM206" s="155" t="s">
        <v>371</v>
      </c>
    </row>
    <row r="207" spans="1:65" s="2" customFormat="1" ht="24.15" customHeight="1">
      <c r="A207" s="26"/>
      <c r="B207" s="143"/>
      <c r="C207" s="157" t="s">
        <v>372</v>
      </c>
      <c r="D207" s="157" t="s">
        <v>155</v>
      </c>
      <c r="E207" s="158" t="s">
        <v>1080</v>
      </c>
      <c r="F207" s="159" t="s">
        <v>1081</v>
      </c>
      <c r="G207" s="160" t="s">
        <v>187</v>
      </c>
      <c r="H207" s="161">
        <v>13</v>
      </c>
      <c r="I207" s="162">
        <v>8.02</v>
      </c>
      <c r="J207" s="162">
        <f t="shared" si="40"/>
        <v>104.26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41"/>
        <v>0</v>
      </c>
      <c r="Q207" s="153">
        <v>0</v>
      </c>
      <c r="R207" s="153">
        <f t="shared" si="42"/>
        <v>0</v>
      </c>
      <c r="S207" s="153">
        <v>0</v>
      </c>
      <c r="T207" s="154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199</v>
      </c>
      <c r="AT207" s="155" t="s">
        <v>155</v>
      </c>
      <c r="AU207" s="155" t="s">
        <v>76</v>
      </c>
      <c r="AY207" s="14" t="s">
        <v>140</v>
      </c>
      <c r="BE207" s="156">
        <f t="shared" si="44"/>
        <v>0</v>
      </c>
      <c r="BF207" s="156">
        <f t="shared" si="45"/>
        <v>104.26</v>
      </c>
      <c r="BG207" s="156">
        <f t="shared" si="46"/>
        <v>0</v>
      </c>
      <c r="BH207" s="156">
        <f t="shared" si="47"/>
        <v>0</v>
      </c>
      <c r="BI207" s="156">
        <f t="shared" si="48"/>
        <v>0</v>
      </c>
      <c r="BJ207" s="14" t="s">
        <v>76</v>
      </c>
      <c r="BK207" s="156">
        <f t="shared" si="49"/>
        <v>104.26</v>
      </c>
      <c r="BL207" s="14" t="s">
        <v>169</v>
      </c>
      <c r="BM207" s="155" t="s">
        <v>375</v>
      </c>
    </row>
    <row r="208" spans="1:65" s="2" customFormat="1" ht="24.15" customHeight="1">
      <c r="A208" s="26"/>
      <c r="B208" s="143"/>
      <c r="C208" s="144" t="s">
        <v>261</v>
      </c>
      <c r="D208" s="144" t="s">
        <v>142</v>
      </c>
      <c r="E208" s="145" t="s">
        <v>1082</v>
      </c>
      <c r="F208" s="146" t="s">
        <v>1083</v>
      </c>
      <c r="G208" s="147" t="s">
        <v>264</v>
      </c>
      <c r="H208" s="148">
        <v>13</v>
      </c>
      <c r="I208" s="149">
        <v>12.91</v>
      </c>
      <c r="J208" s="149">
        <f t="shared" si="40"/>
        <v>167.83</v>
      </c>
      <c r="K208" s="150"/>
      <c r="L208" s="27"/>
      <c r="M208" s="151" t="s">
        <v>1</v>
      </c>
      <c r="N208" s="152" t="s">
        <v>34</v>
      </c>
      <c r="O208" s="153">
        <v>0</v>
      </c>
      <c r="P208" s="153">
        <f t="shared" si="41"/>
        <v>0</v>
      </c>
      <c r="Q208" s="153">
        <v>0</v>
      </c>
      <c r="R208" s="153">
        <f t="shared" si="42"/>
        <v>0</v>
      </c>
      <c r="S208" s="153">
        <v>0</v>
      </c>
      <c r="T208" s="154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169</v>
      </c>
      <c r="AT208" s="155" t="s">
        <v>142</v>
      </c>
      <c r="AU208" s="155" t="s">
        <v>76</v>
      </c>
      <c r="AY208" s="14" t="s">
        <v>140</v>
      </c>
      <c r="BE208" s="156">
        <f t="shared" si="44"/>
        <v>0</v>
      </c>
      <c r="BF208" s="156">
        <f t="shared" si="45"/>
        <v>167.83</v>
      </c>
      <c r="BG208" s="156">
        <f t="shared" si="46"/>
        <v>0</v>
      </c>
      <c r="BH208" s="156">
        <f t="shared" si="47"/>
        <v>0</v>
      </c>
      <c r="BI208" s="156">
        <f t="shared" si="48"/>
        <v>0</v>
      </c>
      <c r="BJ208" s="14" t="s">
        <v>76</v>
      </c>
      <c r="BK208" s="156">
        <f t="shared" si="49"/>
        <v>167.83</v>
      </c>
      <c r="BL208" s="14" t="s">
        <v>169</v>
      </c>
      <c r="BM208" s="155" t="s">
        <v>378</v>
      </c>
    </row>
    <row r="209" spans="1:65" s="2" customFormat="1" ht="24.15" customHeight="1">
      <c r="A209" s="26"/>
      <c r="B209" s="143"/>
      <c r="C209" s="157" t="s">
        <v>379</v>
      </c>
      <c r="D209" s="157" t="s">
        <v>155</v>
      </c>
      <c r="E209" s="158" t="s">
        <v>1084</v>
      </c>
      <c r="F209" s="159" t="s">
        <v>1085</v>
      </c>
      <c r="G209" s="160" t="s">
        <v>187</v>
      </c>
      <c r="H209" s="161">
        <v>13</v>
      </c>
      <c r="I209" s="162">
        <v>15.18</v>
      </c>
      <c r="J209" s="162">
        <f t="shared" si="40"/>
        <v>197.34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41"/>
        <v>0</v>
      </c>
      <c r="Q209" s="153">
        <v>0</v>
      </c>
      <c r="R209" s="153">
        <f t="shared" si="42"/>
        <v>0</v>
      </c>
      <c r="S209" s="153">
        <v>0</v>
      </c>
      <c r="T209" s="154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199</v>
      </c>
      <c r="AT209" s="155" t="s">
        <v>155</v>
      </c>
      <c r="AU209" s="155" t="s">
        <v>76</v>
      </c>
      <c r="AY209" s="14" t="s">
        <v>140</v>
      </c>
      <c r="BE209" s="156">
        <f t="shared" si="44"/>
        <v>0</v>
      </c>
      <c r="BF209" s="156">
        <f t="shared" si="45"/>
        <v>197.34</v>
      </c>
      <c r="BG209" s="156">
        <f t="shared" si="46"/>
        <v>0</v>
      </c>
      <c r="BH209" s="156">
        <f t="shared" si="47"/>
        <v>0</v>
      </c>
      <c r="BI209" s="156">
        <f t="shared" si="48"/>
        <v>0</v>
      </c>
      <c r="BJ209" s="14" t="s">
        <v>76</v>
      </c>
      <c r="BK209" s="156">
        <f t="shared" si="49"/>
        <v>197.34</v>
      </c>
      <c r="BL209" s="14" t="s">
        <v>169</v>
      </c>
      <c r="BM209" s="155" t="s">
        <v>382</v>
      </c>
    </row>
    <row r="210" spans="1:65" s="2" customFormat="1" ht="24.15" customHeight="1">
      <c r="A210" s="26"/>
      <c r="B210" s="143"/>
      <c r="C210" s="144" t="s">
        <v>265</v>
      </c>
      <c r="D210" s="144" t="s">
        <v>142</v>
      </c>
      <c r="E210" s="145" t="s">
        <v>1086</v>
      </c>
      <c r="F210" s="146" t="s">
        <v>1087</v>
      </c>
      <c r="G210" s="147" t="s">
        <v>264</v>
      </c>
      <c r="H210" s="148">
        <v>31</v>
      </c>
      <c r="I210" s="149">
        <v>12.86</v>
      </c>
      <c r="J210" s="149">
        <f t="shared" si="40"/>
        <v>398.66</v>
      </c>
      <c r="K210" s="150"/>
      <c r="L210" s="27"/>
      <c r="M210" s="151" t="s">
        <v>1</v>
      </c>
      <c r="N210" s="152" t="s">
        <v>34</v>
      </c>
      <c r="O210" s="153">
        <v>0</v>
      </c>
      <c r="P210" s="153">
        <f t="shared" si="41"/>
        <v>0</v>
      </c>
      <c r="Q210" s="153">
        <v>0</v>
      </c>
      <c r="R210" s="153">
        <f t="shared" si="42"/>
        <v>0</v>
      </c>
      <c r="S210" s="153">
        <v>0</v>
      </c>
      <c r="T210" s="154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169</v>
      </c>
      <c r="AT210" s="155" t="s">
        <v>142</v>
      </c>
      <c r="AU210" s="155" t="s">
        <v>76</v>
      </c>
      <c r="AY210" s="14" t="s">
        <v>140</v>
      </c>
      <c r="BE210" s="156">
        <f t="shared" si="44"/>
        <v>0</v>
      </c>
      <c r="BF210" s="156">
        <f t="shared" si="45"/>
        <v>398.66</v>
      </c>
      <c r="BG210" s="156">
        <f t="shared" si="46"/>
        <v>0</v>
      </c>
      <c r="BH210" s="156">
        <f t="shared" si="47"/>
        <v>0</v>
      </c>
      <c r="BI210" s="156">
        <f t="shared" si="48"/>
        <v>0</v>
      </c>
      <c r="BJ210" s="14" t="s">
        <v>76</v>
      </c>
      <c r="BK210" s="156">
        <f t="shared" si="49"/>
        <v>398.66</v>
      </c>
      <c r="BL210" s="14" t="s">
        <v>169</v>
      </c>
      <c r="BM210" s="155" t="s">
        <v>385</v>
      </c>
    </row>
    <row r="211" spans="1:65" s="2" customFormat="1" ht="24.15" customHeight="1">
      <c r="A211" s="26"/>
      <c r="B211" s="143"/>
      <c r="C211" s="157" t="s">
        <v>386</v>
      </c>
      <c r="D211" s="157" t="s">
        <v>155</v>
      </c>
      <c r="E211" s="158" t="s">
        <v>1084</v>
      </c>
      <c r="F211" s="159" t="s">
        <v>1085</v>
      </c>
      <c r="G211" s="160" t="s">
        <v>187</v>
      </c>
      <c r="H211" s="161">
        <v>31</v>
      </c>
      <c r="I211" s="162">
        <v>15.18</v>
      </c>
      <c r="J211" s="162">
        <f t="shared" si="40"/>
        <v>470.58</v>
      </c>
      <c r="K211" s="163"/>
      <c r="L211" s="164"/>
      <c r="M211" s="165" t="s">
        <v>1</v>
      </c>
      <c r="N211" s="166" t="s">
        <v>34</v>
      </c>
      <c r="O211" s="153">
        <v>0</v>
      </c>
      <c r="P211" s="153">
        <f t="shared" si="41"/>
        <v>0</v>
      </c>
      <c r="Q211" s="153">
        <v>0</v>
      </c>
      <c r="R211" s="153">
        <f t="shared" si="42"/>
        <v>0</v>
      </c>
      <c r="S211" s="153">
        <v>0</v>
      </c>
      <c r="T211" s="154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199</v>
      </c>
      <c r="AT211" s="155" t="s">
        <v>155</v>
      </c>
      <c r="AU211" s="155" t="s">
        <v>76</v>
      </c>
      <c r="AY211" s="14" t="s">
        <v>140</v>
      </c>
      <c r="BE211" s="156">
        <f t="shared" si="44"/>
        <v>0</v>
      </c>
      <c r="BF211" s="156">
        <f t="shared" si="45"/>
        <v>470.58</v>
      </c>
      <c r="BG211" s="156">
        <f t="shared" si="46"/>
        <v>0</v>
      </c>
      <c r="BH211" s="156">
        <f t="shared" si="47"/>
        <v>0</v>
      </c>
      <c r="BI211" s="156">
        <f t="shared" si="48"/>
        <v>0</v>
      </c>
      <c r="BJ211" s="14" t="s">
        <v>76</v>
      </c>
      <c r="BK211" s="156">
        <f t="shared" si="49"/>
        <v>470.58</v>
      </c>
      <c r="BL211" s="14" t="s">
        <v>169</v>
      </c>
      <c r="BM211" s="155" t="s">
        <v>389</v>
      </c>
    </row>
    <row r="212" spans="1:65" s="2" customFormat="1" ht="24.15" customHeight="1">
      <c r="A212" s="26"/>
      <c r="B212" s="143"/>
      <c r="C212" s="144" t="s">
        <v>269</v>
      </c>
      <c r="D212" s="144" t="s">
        <v>142</v>
      </c>
      <c r="E212" s="145" t="s">
        <v>1088</v>
      </c>
      <c r="F212" s="146" t="s">
        <v>1089</v>
      </c>
      <c r="G212" s="147" t="s">
        <v>187</v>
      </c>
      <c r="H212" s="148">
        <v>1</v>
      </c>
      <c r="I212" s="149">
        <v>6.43</v>
      </c>
      <c r="J212" s="149">
        <f t="shared" si="40"/>
        <v>6.43</v>
      </c>
      <c r="K212" s="150"/>
      <c r="L212" s="27"/>
      <c r="M212" s="151" t="s">
        <v>1</v>
      </c>
      <c r="N212" s="152" t="s">
        <v>34</v>
      </c>
      <c r="O212" s="153">
        <v>0</v>
      </c>
      <c r="P212" s="153">
        <f t="shared" si="41"/>
        <v>0</v>
      </c>
      <c r="Q212" s="153">
        <v>0</v>
      </c>
      <c r="R212" s="153">
        <f t="shared" si="42"/>
        <v>0</v>
      </c>
      <c r="S212" s="153">
        <v>0</v>
      </c>
      <c r="T212" s="154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169</v>
      </c>
      <c r="AT212" s="155" t="s">
        <v>142</v>
      </c>
      <c r="AU212" s="155" t="s">
        <v>76</v>
      </c>
      <c r="AY212" s="14" t="s">
        <v>140</v>
      </c>
      <c r="BE212" s="156">
        <f t="shared" si="44"/>
        <v>0</v>
      </c>
      <c r="BF212" s="156">
        <f t="shared" si="45"/>
        <v>6.43</v>
      </c>
      <c r="BG212" s="156">
        <f t="shared" si="46"/>
        <v>0</v>
      </c>
      <c r="BH212" s="156">
        <f t="shared" si="47"/>
        <v>0</v>
      </c>
      <c r="BI212" s="156">
        <f t="shared" si="48"/>
        <v>0</v>
      </c>
      <c r="BJ212" s="14" t="s">
        <v>76</v>
      </c>
      <c r="BK212" s="156">
        <f t="shared" si="49"/>
        <v>6.43</v>
      </c>
      <c r="BL212" s="14" t="s">
        <v>169</v>
      </c>
      <c r="BM212" s="155" t="s">
        <v>392</v>
      </c>
    </row>
    <row r="213" spans="1:65" s="2" customFormat="1" ht="24.15" customHeight="1">
      <c r="A213" s="26"/>
      <c r="B213" s="143"/>
      <c r="C213" s="157" t="s">
        <v>393</v>
      </c>
      <c r="D213" s="157" t="s">
        <v>155</v>
      </c>
      <c r="E213" s="158" t="s">
        <v>1090</v>
      </c>
      <c r="F213" s="159" t="s">
        <v>1091</v>
      </c>
      <c r="G213" s="160" t="s">
        <v>187</v>
      </c>
      <c r="H213" s="161">
        <v>1</v>
      </c>
      <c r="I213" s="162">
        <v>6.47</v>
      </c>
      <c r="J213" s="162">
        <f t="shared" si="40"/>
        <v>6.47</v>
      </c>
      <c r="K213" s="163"/>
      <c r="L213" s="164"/>
      <c r="M213" s="165" t="s">
        <v>1</v>
      </c>
      <c r="N213" s="166" t="s">
        <v>34</v>
      </c>
      <c r="O213" s="153">
        <v>0</v>
      </c>
      <c r="P213" s="153">
        <f t="shared" si="41"/>
        <v>0</v>
      </c>
      <c r="Q213" s="153">
        <v>0</v>
      </c>
      <c r="R213" s="153">
        <f t="shared" si="42"/>
        <v>0</v>
      </c>
      <c r="S213" s="153">
        <v>0</v>
      </c>
      <c r="T213" s="154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199</v>
      </c>
      <c r="AT213" s="155" t="s">
        <v>155</v>
      </c>
      <c r="AU213" s="155" t="s">
        <v>76</v>
      </c>
      <c r="AY213" s="14" t="s">
        <v>140</v>
      </c>
      <c r="BE213" s="156">
        <f t="shared" si="44"/>
        <v>0</v>
      </c>
      <c r="BF213" s="156">
        <f t="shared" si="45"/>
        <v>6.47</v>
      </c>
      <c r="BG213" s="156">
        <f t="shared" si="46"/>
        <v>0</v>
      </c>
      <c r="BH213" s="156">
        <f t="shared" si="47"/>
        <v>0</v>
      </c>
      <c r="BI213" s="156">
        <f t="shared" si="48"/>
        <v>0</v>
      </c>
      <c r="BJ213" s="14" t="s">
        <v>76</v>
      </c>
      <c r="BK213" s="156">
        <f t="shared" si="49"/>
        <v>6.47</v>
      </c>
      <c r="BL213" s="14" t="s">
        <v>169</v>
      </c>
      <c r="BM213" s="155" t="s">
        <v>396</v>
      </c>
    </row>
    <row r="214" spans="1:65" s="2" customFormat="1" ht="24.15" customHeight="1">
      <c r="A214" s="26"/>
      <c r="B214" s="143"/>
      <c r="C214" s="144" t="s">
        <v>272</v>
      </c>
      <c r="D214" s="144" t="s">
        <v>142</v>
      </c>
      <c r="E214" s="145" t="s">
        <v>1092</v>
      </c>
      <c r="F214" s="146" t="s">
        <v>1093</v>
      </c>
      <c r="G214" s="147" t="s">
        <v>187</v>
      </c>
      <c r="H214" s="148">
        <v>3</v>
      </c>
      <c r="I214" s="149">
        <v>8.3800000000000008</v>
      </c>
      <c r="J214" s="149">
        <f t="shared" si="40"/>
        <v>25.14</v>
      </c>
      <c r="K214" s="150"/>
      <c r="L214" s="27"/>
      <c r="M214" s="151" t="s">
        <v>1</v>
      </c>
      <c r="N214" s="152" t="s">
        <v>34</v>
      </c>
      <c r="O214" s="153">
        <v>0</v>
      </c>
      <c r="P214" s="153">
        <f t="shared" si="41"/>
        <v>0</v>
      </c>
      <c r="Q214" s="153">
        <v>0</v>
      </c>
      <c r="R214" s="153">
        <f t="shared" si="42"/>
        <v>0</v>
      </c>
      <c r="S214" s="153">
        <v>0</v>
      </c>
      <c r="T214" s="154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169</v>
      </c>
      <c r="AT214" s="155" t="s">
        <v>142</v>
      </c>
      <c r="AU214" s="155" t="s">
        <v>76</v>
      </c>
      <c r="AY214" s="14" t="s">
        <v>140</v>
      </c>
      <c r="BE214" s="156">
        <f t="shared" si="44"/>
        <v>0</v>
      </c>
      <c r="BF214" s="156">
        <f t="shared" si="45"/>
        <v>25.14</v>
      </c>
      <c r="BG214" s="156">
        <f t="shared" si="46"/>
        <v>0</v>
      </c>
      <c r="BH214" s="156">
        <f t="shared" si="47"/>
        <v>0</v>
      </c>
      <c r="BI214" s="156">
        <f t="shared" si="48"/>
        <v>0</v>
      </c>
      <c r="BJ214" s="14" t="s">
        <v>76</v>
      </c>
      <c r="BK214" s="156">
        <f t="shared" si="49"/>
        <v>25.14</v>
      </c>
      <c r="BL214" s="14" t="s">
        <v>169</v>
      </c>
      <c r="BM214" s="155" t="s">
        <v>401</v>
      </c>
    </row>
    <row r="215" spans="1:65" s="2" customFormat="1" ht="24.15" customHeight="1">
      <c r="A215" s="26"/>
      <c r="B215" s="143"/>
      <c r="C215" s="157" t="s">
        <v>406</v>
      </c>
      <c r="D215" s="157" t="s">
        <v>155</v>
      </c>
      <c r="E215" s="158" t="s">
        <v>1094</v>
      </c>
      <c r="F215" s="159" t="s">
        <v>1095</v>
      </c>
      <c r="G215" s="160" t="s">
        <v>187</v>
      </c>
      <c r="H215" s="161">
        <v>3</v>
      </c>
      <c r="I215" s="162">
        <v>9.3800000000000008</v>
      </c>
      <c r="J215" s="162">
        <f t="shared" si="40"/>
        <v>28.14</v>
      </c>
      <c r="K215" s="163"/>
      <c r="L215" s="164"/>
      <c r="M215" s="165" t="s">
        <v>1</v>
      </c>
      <c r="N215" s="166" t="s">
        <v>34</v>
      </c>
      <c r="O215" s="153">
        <v>0</v>
      </c>
      <c r="P215" s="153">
        <f t="shared" si="41"/>
        <v>0</v>
      </c>
      <c r="Q215" s="153">
        <v>0</v>
      </c>
      <c r="R215" s="153">
        <f t="shared" si="42"/>
        <v>0</v>
      </c>
      <c r="S215" s="153">
        <v>0</v>
      </c>
      <c r="T215" s="154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199</v>
      </c>
      <c r="AT215" s="155" t="s">
        <v>155</v>
      </c>
      <c r="AU215" s="155" t="s">
        <v>76</v>
      </c>
      <c r="AY215" s="14" t="s">
        <v>140</v>
      </c>
      <c r="BE215" s="156">
        <f t="shared" si="44"/>
        <v>0</v>
      </c>
      <c r="BF215" s="156">
        <f t="shared" si="45"/>
        <v>28.14</v>
      </c>
      <c r="BG215" s="156">
        <f t="shared" si="46"/>
        <v>0</v>
      </c>
      <c r="BH215" s="156">
        <f t="shared" si="47"/>
        <v>0</v>
      </c>
      <c r="BI215" s="156">
        <f t="shared" si="48"/>
        <v>0</v>
      </c>
      <c r="BJ215" s="14" t="s">
        <v>76</v>
      </c>
      <c r="BK215" s="156">
        <f t="shared" si="49"/>
        <v>28.14</v>
      </c>
      <c r="BL215" s="14" t="s">
        <v>169</v>
      </c>
      <c r="BM215" s="155" t="s">
        <v>409</v>
      </c>
    </row>
    <row r="216" spans="1:65" s="2" customFormat="1" ht="24.15" customHeight="1">
      <c r="A216" s="26"/>
      <c r="B216" s="143"/>
      <c r="C216" s="144" t="s">
        <v>276</v>
      </c>
      <c r="D216" s="144" t="s">
        <v>142</v>
      </c>
      <c r="E216" s="145" t="s">
        <v>1096</v>
      </c>
      <c r="F216" s="146" t="s">
        <v>1097</v>
      </c>
      <c r="G216" s="147" t="s">
        <v>187</v>
      </c>
      <c r="H216" s="148">
        <v>7</v>
      </c>
      <c r="I216" s="149">
        <v>3.71</v>
      </c>
      <c r="J216" s="149">
        <f t="shared" si="40"/>
        <v>25.97</v>
      </c>
      <c r="K216" s="150"/>
      <c r="L216" s="27"/>
      <c r="M216" s="151" t="s">
        <v>1</v>
      </c>
      <c r="N216" s="152" t="s">
        <v>34</v>
      </c>
      <c r="O216" s="153">
        <v>0</v>
      </c>
      <c r="P216" s="153">
        <f t="shared" si="41"/>
        <v>0</v>
      </c>
      <c r="Q216" s="153">
        <v>0</v>
      </c>
      <c r="R216" s="153">
        <f t="shared" si="42"/>
        <v>0</v>
      </c>
      <c r="S216" s="153">
        <v>0</v>
      </c>
      <c r="T216" s="154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169</v>
      </c>
      <c r="AT216" s="155" t="s">
        <v>142</v>
      </c>
      <c r="AU216" s="155" t="s">
        <v>76</v>
      </c>
      <c r="AY216" s="14" t="s">
        <v>140</v>
      </c>
      <c r="BE216" s="156">
        <f t="shared" si="44"/>
        <v>0</v>
      </c>
      <c r="BF216" s="156">
        <f t="shared" si="45"/>
        <v>25.97</v>
      </c>
      <c r="BG216" s="156">
        <f t="shared" si="46"/>
        <v>0</v>
      </c>
      <c r="BH216" s="156">
        <f t="shared" si="47"/>
        <v>0</v>
      </c>
      <c r="BI216" s="156">
        <f t="shared" si="48"/>
        <v>0</v>
      </c>
      <c r="BJ216" s="14" t="s">
        <v>76</v>
      </c>
      <c r="BK216" s="156">
        <f t="shared" si="49"/>
        <v>25.97</v>
      </c>
      <c r="BL216" s="14" t="s">
        <v>169</v>
      </c>
      <c r="BM216" s="155" t="s">
        <v>412</v>
      </c>
    </row>
    <row r="217" spans="1:65" s="2" customFormat="1" ht="24.15" customHeight="1">
      <c r="A217" s="26"/>
      <c r="B217" s="143"/>
      <c r="C217" s="144" t="s">
        <v>413</v>
      </c>
      <c r="D217" s="144" t="s">
        <v>142</v>
      </c>
      <c r="E217" s="145" t="s">
        <v>1098</v>
      </c>
      <c r="F217" s="146" t="s">
        <v>1099</v>
      </c>
      <c r="G217" s="147" t="s">
        <v>187</v>
      </c>
      <c r="H217" s="148">
        <v>8</v>
      </c>
      <c r="I217" s="149">
        <v>5.49</v>
      </c>
      <c r="J217" s="149">
        <f t="shared" si="40"/>
        <v>43.92</v>
      </c>
      <c r="K217" s="150"/>
      <c r="L217" s="27"/>
      <c r="M217" s="151" t="s">
        <v>1</v>
      </c>
      <c r="N217" s="152" t="s">
        <v>34</v>
      </c>
      <c r="O217" s="153">
        <v>0</v>
      </c>
      <c r="P217" s="153">
        <f t="shared" si="41"/>
        <v>0</v>
      </c>
      <c r="Q217" s="153">
        <v>0</v>
      </c>
      <c r="R217" s="153">
        <f t="shared" si="42"/>
        <v>0</v>
      </c>
      <c r="S217" s="153">
        <v>0</v>
      </c>
      <c r="T217" s="154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169</v>
      </c>
      <c r="AT217" s="155" t="s">
        <v>142</v>
      </c>
      <c r="AU217" s="155" t="s">
        <v>76</v>
      </c>
      <c r="AY217" s="14" t="s">
        <v>140</v>
      </c>
      <c r="BE217" s="156">
        <f t="shared" si="44"/>
        <v>0</v>
      </c>
      <c r="BF217" s="156">
        <f t="shared" si="45"/>
        <v>43.92</v>
      </c>
      <c r="BG217" s="156">
        <f t="shared" si="46"/>
        <v>0</v>
      </c>
      <c r="BH217" s="156">
        <f t="shared" si="47"/>
        <v>0</v>
      </c>
      <c r="BI217" s="156">
        <f t="shared" si="48"/>
        <v>0</v>
      </c>
      <c r="BJ217" s="14" t="s">
        <v>76</v>
      </c>
      <c r="BK217" s="156">
        <f t="shared" si="49"/>
        <v>43.92</v>
      </c>
      <c r="BL217" s="14" t="s">
        <v>169</v>
      </c>
      <c r="BM217" s="155" t="s">
        <v>416</v>
      </c>
    </row>
    <row r="218" spans="1:65" s="2" customFormat="1" ht="16.5" customHeight="1">
      <c r="A218" s="26"/>
      <c r="B218" s="143"/>
      <c r="C218" s="144" t="s">
        <v>279</v>
      </c>
      <c r="D218" s="144" t="s">
        <v>142</v>
      </c>
      <c r="E218" s="145" t="s">
        <v>1100</v>
      </c>
      <c r="F218" s="146" t="s">
        <v>1101</v>
      </c>
      <c r="G218" s="147" t="s">
        <v>187</v>
      </c>
      <c r="H218" s="148">
        <v>1</v>
      </c>
      <c r="I218" s="149">
        <v>2.75</v>
      </c>
      <c r="J218" s="149">
        <f t="shared" si="40"/>
        <v>2.75</v>
      </c>
      <c r="K218" s="150"/>
      <c r="L218" s="27"/>
      <c r="M218" s="151" t="s">
        <v>1</v>
      </c>
      <c r="N218" s="152" t="s">
        <v>34</v>
      </c>
      <c r="O218" s="153">
        <v>0</v>
      </c>
      <c r="P218" s="153">
        <f t="shared" si="41"/>
        <v>0</v>
      </c>
      <c r="Q218" s="153">
        <v>0</v>
      </c>
      <c r="R218" s="153">
        <f t="shared" si="42"/>
        <v>0</v>
      </c>
      <c r="S218" s="153">
        <v>0</v>
      </c>
      <c r="T218" s="154">
        <f t="shared" si="4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169</v>
      </c>
      <c r="AT218" s="155" t="s">
        <v>142</v>
      </c>
      <c r="AU218" s="155" t="s">
        <v>76</v>
      </c>
      <c r="AY218" s="14" t="s">
        <v>140</v>
      </c>
      <c r="BE218" s="156">
        <f t="shared" si="44"/>
        <v>0</v>
      </c>
      <c r="BF218" s="156">
        <f t="shared" si="45"/>
        <v>2.75</v>
      </c>
      <c r="BG218" s="156">
        <f t="shared" si="46"/>
        <v>0</v>
      </c>
      <c r="BH218" s="156">
        <f t="shared" si="47"/>
        <v>0</v>
      </c>
      <c r="BI218" s="156">
        <f t="shared" si="48"/>
        <v>0</v>
      </c>
      <c r="BJ218" s="14" t="s">
        <v>76</v>
      </c>
      <c r="BK218" s="156">
        <f t="shared" si="49"/>
        <v>2.75</v>
      </c>
      <c r="BL218" s="14" t="s">
        <v>169</v>
      </c>
      <c r="BM218" s="155" t="s">
        <v>420</v>
      </c>
    </row>
    <row r="219" spans="1:65" s="2" customFormat="1" ht="24.15" customHeight="1">
      <c r="A219" s="26"/>
      <c r="B219" s="143"/>
      <c r="C219" s="157" t="s">
        <v>423</v>
      </c>
      <c r="D219" s="157" t="s">
        <v>155</v>
      </c>
      <c r="E219" s="158" t="s">
        <v>1102</v>
      </c>
      <c r="F219" s="159" t="s">
        <v>1103</v>
      </c>
      <c r="G219" s="160" t="s">
        <v>187</v>
      </c>
      <c r="H219" s="161">
        <v>2</v>
      </c>
      <c r="I219" s="162">
        <v>9.27</v>
      </c>
      <c r="J219" s="162">
        <f t="shared" si="40"/>
        <v>18.54</v>
      </c>
      <c r="K219" s="163"/>
      <c r="L219" s="164"/>
      <c r="M219" s="165" t="s">
        <v>1</v>
      </c>
      <c r="N219" s="166" t="s">
        <v>34</v>
      </c>
      <c r="O219" s="153">
        <v>0</v>
      </c>
      <c r="P219" s="153">
        <f t="shared" si="41"/>
        <v>0</v>
      </c>
      <c r="Q219" s="153">
        <v>0</v>
      </c>
      <c r="R219" s="153">
        <f t="shared" si="42"/>
        <v>0</v>
      </c>
      <c r="S219" s="153">
        <v>0</v>
      </c>
      <c r="T219" s="154">
        <f t="shared" si="4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199</v>
      </c>
      <c r="AT219" s="155" t="s">
        <v>155</v>
      </c>
      <c r="AU219" s="155" t="s">
        <v>76</v>
      </c>
      <c r="AY219" s="14" t="s">
        <v>140</v>
      </c>
      <c r="BE219" s="156">
        <f t="shared" si="44"/>
        <v>0</v>
      </c>
      <c r="BF219" s="156">
        <f t="shared" si="45"/>
        <v>18.54</v>
      </c>
      <c r="BG219" s="156">
        <f t="shared" si="46"/>
        <v>0</v>
      </c>
      <c r="BH219" s="156">
        <f t="shared" si="47"/>
        <v>0</v>
      </c>
      <c r="BI219" s="156">
        <f t="shared" si="48"/>
        <v>0</v>
      </c>
      <c r="BJ219" s="14" t="s">
        <v>76</v>
      </c>
      <c r="BK219" s="156">
        <f t="shared" si="49"/>
        <v>18.54</v>
      </c>
      <c r="BL219" s="14" t="s">
        <v>169</v>
      </c>
      <c r="BM219" s="155" t="s">
        <v>426</v>
      </c>
    </row>
    <row r="220" spans="1:65" s="2" customFormat="1" ht="16.5" customHeight="1">
      <c r="A220" s="26"/>
      <c r="B220" s="143"/>
      <c r="C220" s="144" t="s">
        <v>284</v>
      </c>
      <c r="D220" s="144" t="s">
        <v>142</v>
      </c>
      <c r="E220" s="145" t="s">
        <v>1104</v>
      </c>
      <c r="F220" s="146" t="s">
        <v>1105</v>
      </c>
      <c r="G220" s="147" t="s">
        <v>187</v>
      </c>
      <c r="H220" s="148">
        <v>2</v>
      </c>
      <c r="I220" s="149">
        <v>2.75</v>
      </c>
      <c r="J220" s="149">
        <f t="shared" si="40"/>
        <v>5.5</v>
      </c>
      <c r="K220" s="150"/>
      <c r="L220" s="27"/>
      <c r="M220" s="151" t="s">
        <v>1</v>
      </c>
      <c r="N220" s="152" t="s">
        <v>34</v>
      </c>
      <c r="O220" s="153">
        <v>0</v>
      </c>
      <c r="P220" s="153">
        <f t="shared" si="41"/>
        <v>0</v>
      </c>
      <c r="Q220" s="153">
        <v>0</v>
      </c>
      <c r="R220" s="153">
        <f t="shared" si="42"/>
        <v>0</v>
      </c>
      <c r="S220" s="153">
        <v>0</v>
      </c>
      <c r="T220" s="154">
        <f t="shared" si="4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169</v>
      </c>
      <c r="AT220" s="155" t="s">
        <v>142</v>
      </c>
      <c r="AU220" s="155" t="s">
        <v>76</v>
      </c>
      <c r="AY220" s="14" t="s">
        <v>140</v>
      </c>
      <c r="BE220" s="156">
        <f t="shared" si="44"/>
        <v>0</v>
      </c>
      <c r="BF220" s="156">
        <f t="shared" si="45"/>
        <v>5.5</v>
      </c>
      <c r="BG220" s="156">
        <f t="shared" si="46"/>
        <v>0</v>
      </c>
      <c r="BH220" s="156">
        <f t="shared" si="47"/>
        <v>0</v>
      </c>
      <c r="BI220" s="156">
        <f t="shared" si="48"/>
        <v>0</v>
      </c>
      <c r="BJ220" s="14" t="s">
        <v>76</v>
      </c>
      <c r="BK220" s="156">
        <f t="shared" si="49"/>
        <v>5.5</v>
      </c>
      <c r="BL220" s="14" t="s">
        <v>169</v>
      </c>
      <c r="BM220" s="155" t="s">
        <v>429</v>
      </c>
    </row>
    <row r="221" spans="1:65" s="2" customFormat="1" ht="24.15" customHeight="1">
      <c r="A221" s="26"/>
      <c r="B221" s="143"/>
      <c r="C221" s="157" t="s">
        <v>430</v>
      </c>
      <c r="D221" s="157" t="s">
        <v>155</v>
      </c>
      <c r="E221" s="158" t="s">
        <v>1106</v>
      </c>
      <c r="F221" s="159" t="s">
        <v>1107</v>
      </c>
      <c r="G221" s="160" t="s">
        <v>187</v>
      </c>
      <c r="H221" s="161">
        <v>2</v>
      </c>
      <c r="I221" s="162">
        <v>12.3</v>
      </c>
      <c r="J221" s="162">
        <f t="shared" si="40"/>
        <v>24.6</v>
      </c>
      <c r="K221" s="163"/>
      <c r="L221" s="164"/>
      <c r="M221" s="165" t="s">
        <v>1</v>
      </c>
      <c r="N221" s="166" t="s">
        <v>34</v>
      </c>
      <c r="O221" s="153">
        <v>0</v>
      </c>
      <c r="P221" s="153">
        <f t="shared" si="41"/>
        <v>0</v>
      </c>
      <c r="Q221" s="153">
        <v>0</v>
      </c>
      <c r="R221" s="153">
        <f t="shared" si="42"/>
        <v>0</v>
      </c>
      <c r="S221" s="153">
        <v>0</v>
      </c>
      <c r="T221" s="154">
        <f t="shared" si="4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199</v>
      </c>
      <c r="AT221" s="155" t="s">
        <v>155</v>
      </c>
      <c r="AU221" s="155" t="s">
        <v>76</v>
      </c>
      <c r="AY221" s="14" t="s">
        <v>140</v>
      </c>
      <c r="BE221" s="156">
        <f t="shared" si="44"/>
        <v>0</v>
      </c>
      <c r="BF221" s="156">
        <f t="shared" si="45"/>
        <v>24.6</v>
      </c>
      <c r="BG221" s="156">
        <f t="shared" si="46"/>
        <v>0</v>
      </c>
      <c r="BH221" s="156">
        <f t="shared" si="47"/>
        <v>0</v>
      </c>
      <c r="BI221" s="156">
        <f t="shared" si="48"/>
        <v>0</v>
      </c>
      <c r="BJ221" s="14" t="s">
        <v>76</v>
      </c>
      <c r="BK221" s="156">
        <f t="shared" si="49"/>
        <v>24.6</v>
      </c>
      <c r="BL221" s="14" t="s">
        <v>169</v>
      </c>
      <c r="BM221" s="155" t="s">
        <v>433</v>
      </c>
    </row>
    <row r="222" spans="1:65" s="2" customFormat="1" ht="24.15" customHeight="1">
      <c r="A222" s="26"/>
      <c r="B222" s="143"/>
      <c r="C222" s="157" t="s">
        <v>287</v>
      </c>
      <c r="D222" s="157" t="s">
        <v>155</v>
      </c>
      <c r="E222" s="158" t="s">
        <v>1102</v>
      </c>
      <c r="F222" s="159" t="s">
        <v>1103</v>
      </c>
      <c r="G222" s="160" t="s">
        <v>187</v>
      </c>
      <c r="H222" s="161">
        <v>1</v>
      </c>
      <c r="I222" s="162">
        <v>9.27</v>
      </c>
      <c r="J222" s="162">
        <f t="shared" si="40"/>
        <v>9.27</v>
      </c>
      <c r="K222" s="163"/>
      <c r="L222" s="164"/>
      <c r="M222" s="165" t="s">
        <v>1</v>
      </c>
      <c r="N222" s="166" t="s">
        <v>34</v>
      </c>
      <c r="O222" s="153">
        <v>0</v>
      </c>
      <c r="P222" s="153">
        <f t="shared" si="41"/>
        <v>0</v>
      </c>
      <c r="Q222" s="153">
        <v>0</v>
      </c>
      <c r="R222" s="153">
        <f t="shared" si="42"/>
        <v>0</v>
      </c>
      <c r="S222" s="153">
        <v>0</v>
      </c>
      <c r="T222" s="154">
        <f t="shared" si="4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199</v>
      </c>
      <c r="AT222" s="155" t="s">
        <v>155</v>
      </c>
      <c r="AU222" s="155" t="s">
        <v>76</v>
      </c>
      <c r="AY222" s="14" t="s">
        <v>140</v>
      </c>
      <c r="BE222" s="156">
        <f t="shared" si="44"/>
        <v>0</v>
      </c>
      <c r="BF222" s="156">
        <f t="shared" si="45"/>
        <v>9.27</v>
      </c>
      <c r="BG222" s="156">
        <f t="shared" si="46"/>
        <v>0</v>
      </c>
      <c r="BH222" s="156">
        <f t="shared" si="47"/>
        <v>0</v>
      </c>
      <c r="BI222" s="156">
        <f t="shared" si="48"/>
        <v>0</v>
      </c>
      <c r="BJ222" s="14" t="s">
        <v>76</v>
      </c>
      <c r="BK222" s="156">
        <f t="shared" si="49"/>
        <v>9.27</v>
      </c>
      <c r="BL222" s="14" t="s">
        <v>169</v>
      </c>
      <c r="BM222" s="155" t="s">
        <v>435</v>
      </c>
    </row>
    <row r="223" spans="1:65" s="2" customFormat="1" ht="24.15" customHeight="1">
      <c r="A223" s="26"/>
      <c r="B223" s="143"/>
      <c r="C223" s="144" t="s">
        <v>436</v>
      </c>
      <c r="D223" s="144" t="s">
        <v>142</v>
      </c>
      <c r="E223" s="145" t="s">
        <v>1108</v>
      </c>
      <c r="F223" s="146" t="s">
        <v>1109</v>
      </c>
      <c r="G223" s="147" t="s">
        <v>187</v>
      </c>
      <c r="H223" s="148">
        <v>2</v>
      </c>
      <c r="I223" s="149">
        <v>2.02</v>
      </c>
      <c r="J223" s="149">
        <f t="shared" si="40"/>
        <v>4.04</v>
      </c>
      <c r="K223" s="150"/>
      <c r="L223" s="27"/>
      <c r="M223" s="151" t="s">
        <v>1</v>
      </c>
      <c r="N223" s="152" t="s">
        <v>34</v>
      </c>
      <c r="O223" s="153">
        <v>0</v>
      </c>
      <c r="P223" s="153">
        <f t="shared" si="41"/>
        <v>0</v>
      </c>
      <c r="Q223" s="153">
        <v>0</v>
      </c>
      <c r="R223" s="153">
        <f t="shared" si="42"/>
        <v>0</v>
      </c>
      <c r="S223" s="153">
        <v>0</v>
      </c>
      <c r="T223" s="154">
        <f t="shared" si="4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169</v>
      </c>
      <c r="AT223" s="155" t="s">
        <v>142</v>
      </c>
      <c r="AU223" s="155" t="s">
        <v>76</v>
      </c>
      <c r="AY223" s="14" t="s">
        <v>140</v>
      </c>
      <c r="BE223" s="156">
        <f t="shared" si="44"/>
        <v>0</v>
      </c>
      <c r="BF223" s="156">
        <f t="shared" si="45"/>
        <v>4.04</v>
      </c>
      <c r="BG223" s="156">
        <f t="shared" si="46"/>
        <v>0</v>
      </c>
      <c r="BH223" s="156">
        <f t="shared" si="47"/>
        <v>0</v>
      </c>
      <c r="BI223" s="156">
        <f t="shared" si="48"/>
        <v>0</v>
      </c>
      <c r="BJ223" s="14" t="s">
        <v>76</v>
      </c>
      <c r="BK223" s="156">
        <f t="shared" si="49"/>
        <v>4.04</v>
      </c>
      <c r="BL223" s="14" t="s">
        <v>169</v>
      </c>
      <c r="BM223" s="155" t="s">
        <v>439</v>
      </c>
    </row>
    <row r="224" spans="1:65" s="2" customFormat="1" ht="33" customHeight="1">
      <c r="A224" s="26"/>
      <c r="B224" s="143"/>
      <c r="C224" s="157" t="s">
        <v>291</v>
      </c>
      <c r="D224" s="157" t="s">
        <v>155</v>
      </c>
      <c r="E224" s="158" t="s">
        <v>1110</v>
      </c>
      <c r="F224" s="159" t="s">
        <v>1111</v>
      </c>
      <c r="G224" s="160" t="s">
        <v>187</v>
      </c>
      <c r="H224" s="161">
        <v>1</v>
      </c>
      <c r="I224" s="162">
        <v>66.650000000000006</v>
      </c>
      <c r="J224" s="162">
        <f t="shared" si="40"/>
        <v>66.650000000000006</v>
      </c>
      <c r="K224" s="163"/>
      <c r="L224" s="164"/>
      <c r="M224" s="165" t="s">
        <v>1</v>
      </c>
      <c r="N224" s="166" t="s">
        <v>34</v>
      </c>
      <c r="O224" s="153">
        <v>0</v>
      </c>
      <c r="P224" s="153">
        <f t="shared" si="41"/>
        <v>0</v>
      </c>
      <c r="Q224" s="153">
        <v>0</v>
      </c>
      <c r="R224" s="153">
        <f t="shared" si="42"/>
        <v>0</v>
      </c>
      <c r="S224" s="153">
        <v>0</v>
      </c>
      <c r="T224" s="154">
        <f t="shared" si="4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199</v>
      </c>
      <c r="AT224" s="155" t="s">
        <v>155</v>
      </c>
      <c r="AU224" s="155" t="s">
        <v>76</v>
      </c>
      <c r="AY224" s="14" t="s">
        <v>140</v>
      </c>
      <c r="BE224" s="156">
        <f t="shared" si="44"/>
        <v>0</v>
      </c>
      <c r="BF224" s="156">
        <f t="shared" si="45"/>
        <v>66.650000000000006</v>
      </c>
      <c r="BG224" s="156">
        <f t="shared" si="46"/>
        <v>0</v>
      </c>
      <c r="BH224" s="156">
        <f t="shared" si="47"/>
        <v>0</v>
      </c>
      <c r="BI224" s="156">
        <f t="shared" si="48"/>
        <v>0</v>
      </c>
      <c r="BJ224" s="14" t="s">
        <v>76</v>
      </c>
      <c r="BK224" s="156">
        <f t="shared" si="49"/>
        <v>66.650000000000006</v>
      </c>
      <c r="BL224" s="14" t="s">
        <v>169</v>
      </c>
      <c r="BM224" s="155" t="s">
        <v>442</v>
      </c>
    </row>
    <row r="225" spans="1:65" s="2" customFormat="1" ht="24.15" customHeight="1">
      <c r="A225" s="26"/>
      <c r="B225" s="143"/>
      <c r="C225" s="144" t="s">
        <v>443</v>
      </c>
      <c r="D225" s="144" t="s">
        <v>142</v>
      </c>
      <c r="E225" s="145" t="s">
        <v>1112</v>
      </c>
      <c r="F225" s="146" t="s">
        <v>1113</v>
      </c>
      <c r="G225" s="147" t="s">
        <v>264</v>
      </c>
      <c r="H225" s="148">
        <v>72</v>
      </c>
      <c r="I225" s="149">
        <v>1.24</v>
      </c>
      <c r="J225" s="149">
        <f t="shared" si="40"/>
        <v>89.28</v>
      </c>
      <c r="K225" s="150"/>
      <c r="L225" s="27"/>
      <c r="M225" s="151" t="s">
        <v>1</v>
      </c>
      <c r="N225" s="152" t="s">
        <v>34</v>
      </c>
      <c r="O225" s="153">
        <v>0</v>
      </c>
      <c r="P225" s="153">
        <f t="shared" si="41"/>
        <v>0</v>
      </c>
      <c r="Q225" s="153">
        <v>0</v>
      </c>
      <c r="R225" s="153">
        <f t="shared" si="42"/>
        <v>0</v>
      </c>
      <c r="S225" s="153">
        <v>0</v>
      </c>
      <c r="T225" s="154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169</v>
      </c>
      <c r="AT225" s="155" t="s">
        <v>142</v>
      </c>
      <c r="AU225" s="155" t="s">
        <v>76</v>
      </c>
      <c r="AY225" s="14" t="s">
        <v>140</v>
      </c>
      <c r="BE225" s="156">
        <f t="shared" si="44"/>
        <v>0</v>
      </c>
      <c r="BF225" s="156">
        <f t="shared" si="45"/>
        <v>89.28</v>
      </c>
      <c r="BG225" s="156">
        <f t="shared" si="46"/>
        <v>0</v>
      </c>
      <c r="BH225" s="156">
        <f t="shared" si="47"/>
        <v>0</v>
      </c>
      <c r="BI225" s="156">
        <f t="shared" si="48"/>
        <v>0</v>
      </c>
      <c r="BJ225" s="14" t="s">
        <v>76</v>
      </c>
      <c r="BK225" s="156">
        <f t="shared" si="49"/>
        <v>89.28</v>
      </c>
      <c r="BL225" s="14" t="s">
        <v>169</v>
      </c>
      <c r="BM225" s="155" t="s">
        <v>446</v>
      </c>
    </row>
    <row r="226" spans="1:65" s="2" customFormat="1" ht="24.15" customHeight="1">
      <c r="A226" s="26"/>
      <c r="B226" s="143"/>
      <c r="C226" s="144" t="s">
        <v>294</v>
      </c>
      <c r="D226" s="144" t="s">
        <v>142</v>
      </c>
      <c r="E226" s="145" t="s">
        <v>1114</v>
      </c>
      <c r="F226" s="146" t="s">
        <v>1115</v>
      </c>
      <c r="G226" s="147" t="s">
        <v>158</v>
      </c>
      <c r="H226" s="148">
        <v>0.17399999999999999</v>
      </c>
      <c r="I226" s="149">
        <v>30.26</v>
      </c>
      <c r="J226" s="149">
        <f t="shared" si="40"/>
        <v>5.27</v>
      </c>
      <c r="K226" s="150"/>
      <c r="L226" s="27"/>
      <c r="M226" s="151" t="s">
        <v>1</v>
      </c>
      <c r="N226" s="152" t="s">
        <v>34</v>
      </c>
      <c r="O226" s="153">
        <v>0</v>
      </c>
      <c r="P226" s="153">
        <f t="shared" si="41"/>
        <v>0</v>
      </c>
      <c r="Q226" s="153">
        <v>0</v>
      </c>
      <c r="R226" s="153">
        <f t="shared" si="42"/>
        <v>0</v>
      </c>
      <c r="S226" s="153">
        <v>0</v>
      </c>
      <c r="T226" s="154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169</v>
      </c>
      <c r="AT226" s="155" t="s">
        <v>142</v>
      </c>
      <c r="AU226" s="155" t="s">
        <v>76</v>
      </c>
      <c r="AY226" s="14" t="s">
        <v>140</v>
      </c>
      <c r="BE226" s="156">
        <f t="shared" si="44"/>
        <v>0</v>
      </c>
      <c r="BF226" s="156">
        <f t="shared" si="45"/>
        <v>5.27</v>
      </c>
      <c r="BG226" s="156">
        <f t="shared" si="46"/>
        <v>0</v>
      </c>
      <c r="BH226" s="156">
        <f t="shared" si="47"/>
        <v>0</v>
      </c>
      <c r="BI226" s="156">
        <f t="shared" si="48"/>
        <v>0</v>
      </c>
      <c r="BJ226" s="14" t="s">
        <v>76</v>
      </c>
      <c r="BK226" s="156">
        <f t="shared" si="49"/>
        <v>5.27</v>
      </c>
      <c r="BL226" s="14" t="s">
        <v>169</v>
      </c>
      <c r="BM226" s="155" t="s">
        <v>449</v>
      </c>
    </row>
    <row r="227" spans="1:65" s="12" customFormat="1" ht="22.95" customHeight="1">
      <c r="B227" s="131"/>
      <c r="D227" s="132" t="s">
        <v>67</v>
      </c>
      <c r="E227" s="141" t="s">
        <v>1116</v>
      </c>
      <c r="F227" s="141" t="s">
        <v>1117</v>
      </c>
      <c r="J227" s="142">
        <f>BK227</f>
        <v>7730.29</v>
      </c>
      <c r="L227" s="131"/>
      <c r="M227" s="135"/>
      <c r="N227" s="136"/>
      <c r="O227" s="136"/>
      <c r="P227" s="137">
        <f>SUM(P228:P252)</f>
        <v>0</v>
      </c>
      <c r="Q227" s="136"/>
      <c r="R227" s="137">
        <f>SUM(R228:R252)</f>
        <v>0</v>
      </c>
      <c r="S227" s="136"/>
      <c r="T227" s="138">
        <f>SUM(T228:T252)</f>
        <v>0</v>
      </c>
      <c r="AR227" s="132" t="s">
        <v>76</v>
      </c>
      <c r="AT227" s="139" t="s">
        <v>67</v>
      </c>
      <c r="AU227" s="139" t="s">
        <v>72</v>
      </c>
      <c r="AY227" s="132" t="s">
        <v>140</v>
      </c>
      <c r="BK227" s="140">
        <f>SUM(BK228:BK252)</f>
        <v>7730.29</v>
      </c>
    </row>
    <row r="228" spans="1:65" s="2" customFormat="1" ht="24.15" customHeight="1">
      <c r="A228" s="26"/>
      <c r="B228" s="143"/>
      <c r="C228" s="144" t="s">
        <v>450</v>
      </c>
      <c r="D228" s="144" t="s">
        <v>142</v>
      </c>
      <c r="E228" s="145" t="s">
        <v>1118</v>
      </c>
      <c r="F228" s="146" t="s">
        <v>1119</v>
      </c>
      <c r="G228" s="147" t="s">
        <v>264</v>
      </c>
      <c r="H228" s="148">
        <v>38</v>
      </c>
      <c r="I228" s="149">
        <v>46.16</v>
      </c>
      <c r="J228" s="149">
        <f t="shared" ref="J228:J252" si="50">ROUND(I228*H228,2)</f>
        <v>1754.08</v>
      </c>
      <c r="K228" s="150"/>
      <c r="L228" s="27"/>
      <c r="M228" s="151" t="s">
        <v>1</v>
      </c>
      <c r="N228" s="152" t="s">
        <v>34</v>
      </c>
      <c r="O228" s="153">
        <v>0</v>
      </c>
      <c r="P228" s="153">
        <f t="shared" ref="P228:P252" si="51">O228*H228</f>
        <v>0</v>
      </c>
      <c r="Q228" s="153">
        <v>0</v>
      </c>
      <c r="R228" s="153">
        <f t="shared" ref="R228:R252" si="52">Q228*H228</f>
        <v>0</v>
      </c>
      <c r="S228" s="153">
        <v>0</v>
      </c>
      <c r="T228" s="154">
        <f t="shared" ref="T228:T252" si="53"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169</v>
      </c>
      <c r="AT228" s="155" t="s">
        <v>142</v>
      </c>
      <c r="AU228" s="155" t="s">
        <v>76</v>
      </c>
      <c r="AY228" s="14" t="s">
        <v>140</v>
      </c>
      <c r="BE228" s="156">
        <f t="shared" ref="BE228:BE252" si="54">IF(N228="základná",J228,0)</f>
        <v>0</v>
      </c>
      <c r="BF228" s="156">
        <f t="shared" ref="BF228:BF252" si="55">IF(N228="znížená",J228,0)</f>
        <v>1754.08</v>
      </c>
      <c r="BG228" s="156">
        <f t="shared" ref="BG228:BG252" si="56">IF(N228="zákl. prenesená",J228,0)</f>
        <v>0</v>
      </c>
      <c r="BH228" s="156">
        <f t="shared" ref="BH228:BH252" si="57">IF(N228="zníž. prenesená",J228,0)</f>
        <v>0</v>
      </c>
      <c r="BI228" s="156">
        <f t="shared" ref="BI228:BI252" si="58">IF(N228="nulová",J228,0)</f>
        <v>0</v>
      </c>
      <c r="BJ228" s="14" t="s">
        <v>76</v>
      </c>
      <c r="BK228" s="156">
        <f t="shared" ref="BK228:BK252" si="59">ROUND(I228*H228,2)</f>
        <v>1754.08</v>
      </c>
      <c r="BL228" s="14" t="s">
        <v>169</v>
      </c>
      <c r="BM228" s="155" t="s">
        <v>453</v>
      </c>
    </row>
    <row r="229" spans="1:65" s="2" customFormat="1" ht="16.5" customHeight="1">
      <c r="A229" s="26"/>
      <c r="B229" s="143"/>
      <c r="C229" s="144" t="s">
        <v>298</v>
      </c>
      <c r="D229" s="144" t="s">
        <v>142</v>
      </c>
      <c r="E229" s="145" t="s">
        <v>1120</v>
      </c>
      <c r="F229" s="146" t="s">
        <v>1121</v>
      </c>
      <c r="G229" s="147" t="s">
        <v>264</v>
      </c>
      <c r="H229" s="148">
        <v>48</v>
      </c>
      <c r="I229" s="149">
        <v>21.85</v>
      </c>
      <c r="J229" s="149">
        <f t="shared" si="50"/>
        <v>1048.8</v>
      </c>
      <c r="K229" s="150"/>
      <c r="L229" s="27"/>
      <c r="M229" s="151" t="s">
        <v>1</v>
      </c>
      <c r="N229" s="152" t="s">
        <v>34</v>
      </c>
      <c r="O229" s="153">
        <v>0</v>
      </c>
      <c r="P229" s="153">
        <f t="shared" si="51"/>
        <v>0</v>
      </c>
      <c r="Q229" s="153">
        <v>0</v>
      </c>
      <c r="R229" s="153">
        <f t="shared" si="52"/>
        <v>0</v>
      </c>
      <c r="S229" s="153">
        <v>0</v>
      </c>
      <c r="T229" s="154">
        <f t="shared" si="5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169</v>
      </c>
      <c r="AT229" s="155" t="s">
        <v>142</v>
      </c>
      <c r="AU229" s="155" t="s">
        <v>76</v>
      </c>
      <c r="AY229" s="14" t="s">
        <v>140</v>
      </c>
      <c r="BE229" s="156">
        <f t="shared" si="54"/>
        <v>0</v>
      </c>
      <c r="BF229" s="156">
        <f t="shared" si="55"/>
        <v>1048.8</v>
      </c>
      <c r="BG229" s="156">
        <f t="shared" si="56"/>
        <v>0</v>
      </c>
      <c r="BH229" s="156">
        <f t="shared" si="57"/>
        <v>0</v>
      </c>
      <c r="BI229" s="156">
        <f t="shared" si="58"/>
        <v>0</v>
      </c>
      <c r="BJ229" s="14" t="s">
        <v>76</v>
      </c>
      <c r="BK229" s="156">
        <f t="shared" si="59"/>
        <v>1048.8</v>
      </c>
      <c r="BL229" s="14" t="s">
        <v>169</v>
      </c>
      <c r="BM229" s="155" t="s">
        <v>456</v>
      </c>
    </row>
    <row r="230" spans="1:65" s="2" customFormat="1" ht="16.5" customHeight="1">
      <c r="A230" s="26"/>
      <c r="B230" s="143"/>
      <c r="C230" s="144" t="s">
        <v>459</v>
      </c>
      <c r="D230" s="144" t="s">
        <v>142</v>
      </c>
      <c r="E230" s="145" t="s">
        <v>1122</v>
      </c>
      <c r="F230" s="146" t="s">
        <v>1123</v>
      </c>
      <c r="G230" s="147" t="s">
        <v>264</v>
      </c>
      <c r="H230" s="148">
        <v>47</v>
      </c>
      <c r="I230" s="149">
        <v>28.79</v>
      </c>
      <c r="J230" s="149">
        <f t="shared" si="50"/>
        <v>1353.13</v>
      </c>
      <c r="K230" s="150"/>
      <c r="L230" s="27"/>
      <c r="M230" s="151" t="s">
        <v>1</v>
      </c>
      <c r="N230" s="152" t="s">
        <v>34</v>
      </c>
      <c r="O230" s="153">
        <v>0</v>
      </c>
      <c r="P230" s="153">
        <f t="shared" si="51"/>
        <v>0</v>
      </c>
      <c r="Q230" s="153">
        <v>0</v>
      </c>
      <c r="R230" s="153">
        <f t="shared" si="52"/>
        <v>0</v>
      </c>
      <c r="S230" s="153">
        <v>0</v>
      </c>
      <c r="T230" s="154">
        <f t="shared" si="5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169</v>
      </c>
      <c r="AT230" s="155" t="s">
        <v>142</v>
      </c>
      <c r="AU230" s="155" t="s">
        <v>76</v>
      </c>
      <c r="AY230" s="14" t="s">
        <v>140</v>
      </c>
      <c r="BE230" s="156">
        <f t="shared" si="54"/>
        <v>0</v>
      </c>
      <c r="BF230" s="156">
        <f t="shared" si="55"/>
        <v>1353.13</v>
      </c>
      <c r="BG230" s="156">
        <f t="shared" si="56"/>
        <v>0</v>
      </c>
      <c r="BH230" s="156">
        <f t="shared" si="57"/>
        <v>0</v>
      </c>
      <c r="BI230" s="156">
        <f t="shared" si="58"/>
        <v>0</v>
      </c>
      <c r="BJ230" s="14" t="s">
        <v>76</v>
      </c>
      <c r="BK230" s="156">
        <f t="shared" si="59"/>
        <v>1353.13</v>
      </c>
      <c r="BL230" s="14" t="s">
        <v>169</v>
      </c>
      <c r="BM230" s="155" t="s">
        <v>462</v>
      </c>
    </row>
    <row r="231" spans="1:65" s="2" customFormat="1" ht="16.5" customHeight="1">
      <c r="A231" s="26"/>
      <c r="B231" s="143"/>
      <c r="C231" s="144" t="s">
        <v>301</v>
      </c>
      <c r="D231" s="144" t="s">
        <v>142</v>
      </c>
      <c r="E231" s="145" t="s">
        <v>1124</v>
      </c>
      <c r="F231" s="146" t="s">
        <v>1125</v>
      </c>
      <c r="G231" s="147" t="s">
        <v>264</v>
      </c>
      <c r="H231" s="148">
        <v>18</v>
      </c>
      <c r="I231" s="149">
        <v>36.200000000000003</v>
      </c>
      <c r="J231" s="149">
        <f t="shared" si="50"/>
        <v>651.6</v>
      </c>
      <c r="K231" s="150"/>
      <c r="L231" s="27"/>
      <c r="M231" s="151" t="s">
        <v>1</v>
      </c>
      <c r="N231" s="152" t="s">
        <v>34</v>
      </c>
      <c r="O231" s="153">
        <v>0</v>
      </c>
      <c r="P231" s="153">
        <f t="shared" si="51"/>
        <v>0</v>
      </c>
      <c r="Q231" s="153">
        <v>0</v>
      </c>
      <c r="R231" s="153">
        <f t="shared" si="52"/>
        <v>0</v>
      </c>
      <c r="S231" s="153">
        <v>0</v>
      </c>
      <c r="T231" s="154">
        <f t="shared" si="5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169</v>
      </c>
      <c r="AT231" s="155" t="s">
        <v>142</v>
      </c>
      <c r="AU231" s="155" t="s">
        <v>76</v>
      </c>
      <c r="AY231" s="14" t="s">
        <v>140</v>
      </c>
      <c r="BE231" s="156">
        <f t="shared" si="54"/>
        <v>0</v>
      </c>
      <c r="BF231" s="156">
        <f t="shared" si="55"/>
        <v>651.6</v>
      </c>
      <c r="BG231" s="156">
        <f t="shared" si="56"/>
        <v>0</v>
      </c>
      <c r="BH231" s="156">
        <f t="shared" si="57"/>
        <v>0</v>
      </c>
      <c r="BI231" s="156">
        <f t="shared" si="58"/>
        <v>0</v>
      </c>
      <c r="BJ231" s="14" t="s">
        <v>76</v>
      </c>
      <c r="BK231" s="156">
        <f t="shared" si="59"/>
        <v>651.6</v>
      </c>
      <c r="BL231" s="14" t="s">
        <v>169</v>
      </c>
      <c r="BM231" s="155" t="s">
        <v>465</v>
      </c>
    </row>
    <row r="232" spans="1:65" s="2" customFormat="1" ht="24.15" customHeight="1">
      <c r="A232" s="26"/>
      <c r="B232" s="143"/>
      <c r="C232" s="144" t="s">
        <v>466</v>
      </c>
      <c r="D232" s="144" t="s">
        <v>142</v>
      </c>
      <c r="E232" s="145" t="s">
        <v>1126</v>
      </c>
      <c r="F232" s="146" t="s">
        <v>1127</v>
      </c>
      <c r="G232" s="147" t="s">
        <v>187</v>
      </c>
      <c r="H232" s="148">
        <v>2</v>
      </c>
      <c r="I232" s="149">
        <v>2.98</v>
      </c>
      <c r="J232" s="149">
        <f t="shared" si="50"/>
        <v>5.96</v>
      </c>
      <c r="K232" s="150"/>
      <c r="L232" s="27"/>
      <c r="M232" s="151" t="s">
        <v>1</v>
      </c>
      <c r="N232" s="152" t="s">
        <v>34</v>
      </c>
      <c r="O232" s="153">
        <v>0</v>
      </c>
      <c r="P232" s="153">
        <f t="shared" si="51"/>
        <v>0</v>
      </c>
      <c r="Q232" s="153">
        <v>0</v>
      </c>
      <c r="R232" s="153">
        <f t="shared" si="52"/>
        <v>0</v>
      </c>
      <c r="S232" s="153">
        <v>0</v>
      </c>
      <c r="T232" s="154">
        <f t="shared" si="5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169</v>
      </c>
      <c r="AT232" s="155" t="s">
        <v>142</v>
      </c>
      <c r="AU232" s="155" t="s">
        <v>76</v>
      </c>
      <c r="AY232" s="14" t="s">
        <v>140</v>
      </c>
      <c r="BE232" s="156">
        <f t="shared" si="54"/>
        <v>0</v>
      </c>
      <c r="BF232" s="156">
        <f t="shared" si="55"/>
        <v>5.96</v>
      </c>
      <c r="BG232" s="156">
        <f t="shared" si="56"/>
        <v>0</v>
      </c>
      <c r="BH232" s="156">
        <f t="shared" si="57"/>
        <v>0</v>
      </c>
      <c r="BI232" s="156">
        <f t="shared" si="58"/>
        <v>0</v>
      </c>
      <c r="BJ232" s="14" t="s">
        <v>76</v>
      </c>
      <c r="BK232" s="156">
        <f t="shared" si="59"/>
        <v>5.96</v>
      </c>
      <c r="BL232" s="14" t="s">
        <v>169</v>
      </c>
      <c r="BM232" s="155" t="s">
        <v>470</v>
      </c>
    </row>
    <row r="233" spans="1:65" s="2" customFormat="1" ht="16.5" customHeight="1">
      <c r="A233" s="26"/>
      <c r="B233" s="143"/>
      <c r="C233" s="157" t="s">
        <v>305</v>
      </c>
      <c r="D233" s="157" t="s">
        <v>155</v>
      </c>
      <c r="E233" s="158" t="s">
        <v>1128</v>
      </c>
      <c r="F233" s="159" t="s">
        <v>1129</v>
      </c>
      <c r="G233" s="160" t="s">
        <v>187</v>
      </c>
      <c r="H233" s="161">
        <v>1</v>
      </c>
      <c r="I233" s="162">
        <v>9.0399999999999991</v>
      </c>
      <c r="J233" s="162">
        <f t="shared" si="50"/>
        <v>9.0399999999999991</v>
      </c>
      <c r="K233" s="163"/>
      <c r="L233" s="164"/>
      <c r="M233" s="165" t="s">
        <v>1</v>
      </c>
      <c r="N233" s="166" t="s">
        <v>34</v>
      </c>
      <c r="O233" s="153">
        <v>0</v>
      </c>
      <c r="P233" s="153">
        <f t="shared" si="51"/>
        <v>0</v>
      </c>
      <c r="Q233" s="153">
        <v>0</v>
      </c>
      <c r="R233" s="153">
        <f t="shared" si="52"/>
        <v>0</v>
      </c>
      <c r="S233" s="153">
        <v>0</v>
      </c>
      <c r="T233" s="154">
        <f t="shared" si="5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199</v>
      </c>
      <c r="AT233" s="155" t="s">
        <v>155</v>
      </c>
      <c r="AU233" s="155" t="s">
        <v>76</v>
      </c>
      <c r="AY233" s="14" t="s">
        <v>140</v>
      </c>
      <c r="BE233" s="156">
        <f t="shared" si="54"/>
        <v>0</v>
      </c>
      <c r="BF233" s="156">
        <f t="shared" si="55"/>
        <v>9.0399999999999991</v>
      </c>
      <c r="BG233" s="156">
        <f t="shared" si="56"/>
        <v>0</v>
      </c>
      <c r="BH233" s="156">
        <f t="shared" si="57"/>
        <v>0</v>
      </c>
      <c r="BI233" s="156">
        <f t="shared" si="58"/>
        <v>0</v>
      </c>
      <c r="BJ233" s="14" t="s">
        <v>76</v>
      </c>
      <c r="BK233" s="156">
        <f t="shared" si="59"/>
        <v>9.0399999999999991</v>
      </c>
      <c r="BL233" s="14" t="s">
        <v>169</v>
      </c>
      <c r="BM233" s="155" t="s">
        <v>473</v>
      </c>
    </row>
    <row r="234" spans="1:65" s="2" customFormat="1" ht="16.5" customHeight="1">
      <c r="A234" s="26"/>
      <c r="B234" s="143"/>
      <c r="C234" s="157" t="s">
        <v>476</v>
      </c>
      <c r="D234" s="157" t="s">
        <v>155</v>
      </c>
      <c r="E234" s="158" t="s">
        <v>1130</v>
      </c>
      <c r="F234" s="159" t="s">
        <v>1131</v>
      </c>
      <c r="G234" s="160" t="s">
        <v>187</v>
      </c>
      <c r="H234" s="161">
        <v>1</v>
      </c>
      <c r="I234" s="162">
        <v>7.02</v>
      </c>
      <c r="J234" s="162">
        <f t="shared" si="50"/>
        <v>7.02</v>
      </c>
      <c r="K234" s="163"/>
      <c r="L234" s="164"/>
      <c r="M234" s="165" t="s">
        <v>1</v>
      </c>
      <c r="N234" s="166" t="s">
        <v>34</v>
      </c>
      <c r="O234" s="153">
        <v>0</v>
      </c>
      <c r="P234" s="153">
        <f t="shared" si="51"/>
        <v>0</v>
      </c>
      <c r="Q234" s="153">
        <v>0</v>
      </c>
      <c r="R234" s="153">
        <f t="shared" si="52"/>
        <v>0</v>
      </c>
      <c r="S234" s="153">
        <v>0</v>
      </c>
      <c r="T234" s="154">
        <f t="shared" si="5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199</v>
      </c>
      <c r="AT234" s="155" t="s">
        <v>155</v>
      </c>
      <c r="AU234" s="155" t="s">
        <v>76</v>
      </c>
      <c r="AY234" s="14" t="s">
        <v>140</v>
      </c>
      <c r="BE234" s="156">
        <f t="shared" si="54"/>
        <v>0</v>
      </c>
      <c r="BF234" s="156">
        <f t="shared" si="55"/>
        <v>7.02</v>
      </c>
      <c r="BG234" s="156">
        <f t="shared" si="56"/>
        <v>0</v>
      </c>
      <c r="BH234" s="156">
        <f t="shared" si="57"/>
        <v>0</v>
      </c>
      <c r="BI234" s="156">
        <f t="shared" si="58"/>
        <v>0</v>
      </c>
      <c r="BJ234" s="14" t="s">
        <v>76</v>
      </c>
      <c r="BK234" s="156">
        <f t="shared" si="59"/>
        <v>7.02</v>
      </c>
      <c r="BL234" s="14" t="s">
        <v>169</v>
      </c>
      <c r="BM234" s="155" t="s">
        <v>479</v>
      </c>
    </row>
    <row r="235" spans="1:65" s="2" customFormat="1" ht="24.15" customHeight="1">
      <c r="A235" s="26"/>
      <c r="B235" s="143"/>
      <c r="C235" s="144" t="s">
        <v>308</v>
      </c>
      <c r="D235" s="144" t="s">
        <v>142</v>
      </c>
      <c r="E235" s="145" t="s">
        <v>1132</v>
      </c>
      <c r="F235" s="146" t="s">
        <v>1133</v>
      </c>
      <c r="G235" s="147" t="s">
        <v>187</v>
      </c>
      <c r="H235" s="148">
        <v>6</v>
      </c>
      <c r="I235" s="149">
        <v>4.96</v>
      </c>
      <c r="J235" s="149">
        <f t="shared" si="50"/>
        <v>29.76</v>
      </c>
      <c r="K235" s="150"/>
      <c r="L235" s="27"/>
      <c r="M235" s="151" t="s">
        <v>1</v>
      </c>
      <c r="N235" s="152" t="s">
        <v>34</v>
      </c>
      <c r="O235" s="153">
        <v>0</v>
      </c>
      <c r="P235" s="153">
        <f t="shared" si="51"/>
        <v>0</v>
      </c>
      <c r="Q235" s="153">
        <v>0</v>
      </c>
      <c r="R235" s="153">
        <f t="shared" si="52"/>
        <v>0</v>
      </c>
      <c r="S235" s="153">
        <v>0</v>
      </c>
      <c r="T235" s="154">
        <f t="shared" si="5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169</v>
      </c>
      <c r="AT235" s="155" t="s">
        <v>142</v>
      </c>
      <c r="AU235" s="155" t="s">
        <v>76</v>
      </c>
      <c r="AY235" s="14" t="s">
        <v>140</v>
      </c>
      <c r="BE235" s="156">
        <f t="shared" si="54"/>
        <v>0</v>
      </c>
      <c r="BF235" s="156">
        <f t="shared" si="55"/>
        <v>29.76</v>
      </c>
      <c r="BG235" s="156">
        <f t="shared" si="56"/>
        <v>0</v>
      </c>
      <c r="BH235" s="156">
        <f t="shared" si="57"/>
        <v>0</v>
      </c>
      <c r="BI235" s="156">
        <f t="shared" si="58"/>
        <v>0</v>
      </c>
      <c r="BJ235" s="14" t="s">
        <v>76</v>
      </c>
      <c r="BK235" s="156">
        <f t="shared" si="59"/>
        <v>29.76</v>
      </c>
      <c r="BL235" s="14" t="s">
        <v>169</v>
      </c>
      <c r="BM235" s="155" t="s">
        <v>482</v>
      </c>
    </row>
    <row r="236" spans="1:65" s="2" customFormat="1" ht="16.5" customHeight="1">
      <c r="A236" s="26"/>
      <c r="B236" s="143"/>
      <c r="C236" s="157" t="s">
        <v>485</v>
      </c>
      <c r="D236" s="157" t="s">
        <v>155</v>
      </c>
      <c r="E236" s="158" t="s">
        <v>1134</v>
      </c>
      <c r="F236" s="159" t="s">
        <v>1135</v>
      </c>
      <c r="G236" s="160" t="s">
        <v>187</v>
      </c>
      <c r="H236" s="161">
        <v>4</v>
      </c>
      <c r="I236" s="162">
        <v>13.44</v>
      </c>
      <c r="J236" s="162">
        <f t="shared" si="50"/>
        <v>53.76</v>
      </c>
      <c r="K236" s="163"/>
      <c r="L236" s="164"/>
      <c r="M236" s="165" t="s">
        <v>1</v>
      </c>
      <c r="N236" s="166" t="s">
        <v>34</v>
      </c>
      <c r="O236" s="153">
        <v>0</v>
      </c>
      <c r="P236" s="153">
        <f t="shared" si="51"/>
        <v>0</v>
      </c>
      <c r="Q236" s="153">
        <v>0</v>
      </c>
      <c r="R236" s="153">
        <f t="shared" si="52"/>
        <v>0</v>
      </c>
      <c r="S236" s="153">
        <v>0</v>
      </c>
      <c r="T236" s="154">
        <f t="shared" si="5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199</v>
      </c>
      <c r="AT236" s="155" t="s">
        <v>155</v>
      </c>
      <c r="AU236" s="155" t="s">
        <v>76</v>
      </c>
      <c r="AY236" s="14" t="s">
        <v>140</v>
      </c>
      <c r="BE236" s="156">
        <f t="shared" si="54"/>
        <v>0</v>
      </c>
      <c r="BF236" s="156">
        <f t="shared" si="55"/>
        <v>53.76</v>
      </c>
      <c r="BG236" s="156">
        <f t="shared" si="56"/>
        <v>0</v>
      </c>
      <c r="BH236" s="156">
        <f t="shared" si="57"/>
        <v>0</v>
      </c>
      <c r="BI236" s="156">
        <f t="shared" si="58"/>
        <v>0</v>
      </c>
      <c r="BJ236" s="14" t="s">
        <v>76</v>
      </c>
      <c r="BK236" s="156">
        <f t="shared" si="59"/>
        <v>53.76</v>
      </c>
      <c r="BL236" s="14" t="s">
        <v>169</v>
      </c>
      <c r="BM236" s="155" t="s">
        <v>488</v>
      </c>
    </row>
    <row r="237" spans="1:65" s="2" customFormat="1" ht="16.5" customHeight="1">
      <c r="A237" s="26"/>
      <c r="B237" s="143"/>
      <c r="C237" s="157" t="s">
        <v>312</v>
      </c>
      <c r="D237" s="157" t="s">
        <v>155</v>
      </c>
      <c r="E237" s="158" t="s">
        <v>1136</v>
      </c>
      <c r="F237" s="159" t="s">
        <v>1137</v>
      </c>
      <c r="G237" s="160" t="s">
        <v>187</v>
      </c>
      <c r="H237" s="161">
        <v>2</v>
      </c>
      <c r="I237" s="162">
        <v>10.15</v>
      </c>
      <c r="J237" s="162">
        <f t="shared" si="50"/>
        <v>20.3</v>
      </c>
      <c r="K237" s="163"/>
      <c r="L237" s="164"/>
      <c r="M237" s="165" t="s">
        <v>1</v>
      </c>
      <c r="N237" s="166" t="s">
        <v>34</v>
      </c>
      <c r="O237" s="153">
        <v>0</v>
      </c>
      <c r="P237" s="153">
        <f t="shared" si="51"/>
        <v>0</v>
      </c>
      <c r="Q237" s="153">
        <v>0</v>
      </c>
      <c r="R237" s="153">
        <f t="shared" si="52"/>
        <v>0</v>
      </c>
      <c r="S237" s="153">
        <v>0</v>
      </c>
      <c r="T237" s="154">
        <f t="shared" si="5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199</v>
      </c>
      <c r="AT237" s="155" t="s">
        <v>155</v>
      </c>
      <c r="AU237" s="155" t="s">
        <v>76</v>
      </c>
      <c r="AY237" s="14" t="s">
        <v>140</v>
      </c>
      <c r="BE237" s="156">
        <f t="shared" si="54"/>
        <v>0</v>
      </c>
      <c r="BF237" s="156">
        <f t="shared" si="55"/>
        <v>20.3</v>
      </c>
      <c r="BG237" s="156">
        <f t="shared" si="56"/>
        <v>0</v>
      </c>
      <c r="BH237" s="156">
        <f t="shared" si="57"/>
        <v>0</v>
      </c>
      <c r="BI237" s="156">
        <f t="shared" si="58"/>
        <v>0</v>
      </c>
      <c r="BJ237" s="14" t="s">
        <v>76</v>
      </c>
      <c r="BK237" s="156">
        <f t="shared" si="59"/>
        <v>20.3</v>
      </c>
      <c r="BL237" s="14" t="s">
        <v>169</v>
      </c>
      <c r="BM237" s="155" t="s">
        <v>491</v>
      </c>
    </row>
    <row r="238" spans="1:65" s="2" customFormat="1" ht="24.15" customHeight="1">
      <c r="A238" s="26"/>
      <c r="B238" s="143"/>
      <c r="C238" s="144" t="s">
        <v>494</v>
      </c>
      <c r="D238" s="144" t="s">
        <v>142</v>
      </c>
      <c r="E238" s="145" t="s">
        <v>1138</v>
      </c>
      <c r="F238" s="146" t="s">
        <v>1139</v>
      </c>
      <c r="G238" s="147" t="s">
        <v>187</v>
      </c>
      <c r="H238" s="148">
        <v>2</v>
      </c>
      <c r="I238" s="149">
        <v>5.49</v>
      </c>
      <c r="J238" s="149">
        <f t="shared" si="50"/>
        <v>10.98</v>
      </c>
      <c r="K238" s="150"/>
      <c r="L238" s="27"/>
      <c r="M238" s="151" t="s">
        <v>1</v>
      </c>
      <c r="N238" s="152" t="s">
        <v>34</v>
      </c>
      <c r="O238" s="153">
        <v>0</v>
      </c>
      <c r="P238" s="153">
        <f t="shared" si="51"/>
        <v>0</v>
      </c>
      <c r="Q238" s="153">
        <v>0</v>
      </c>
      <c r="R238" s="153">
        <f t="shared" si="52"/>
        <v>0</v>
      </c>
      <c r="S238" s="153">
        <v>0</v>
      </c>
      <c r="T238" s="154">
        <f t="shared" si="5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169</v>
      </c>
      <c r="AT238" s="155" t="s">
        <v>142</v>
      </c>
      <c r="AU238" s="155" t="s">
        <v>76</v>
      </c>
      <c r="AY238" s="14" t="s">
        <v>140</v>
      </c>
      <c r="BE238" s="156">
        <f t="shared" si="54"/>
        <v>0</v>
      </c>
      <c r="BF238" s="156">
        <f t="shared" si="55"/>
        <v>10.98</v>
      </c>
      <c r="BG238" s="156">
        <f t="shared" si="56"/>
        <v>0</v>
      </c>
      <c r="BH238" s="156">
        <f t="shared" si="57"/>
        <v>0</v>
      </c>
      <c r="BI238" s="156">
        <f t="shared" si="58"/>
        <v>0</v>
      </c>
      <c r="BJ238" s="14" t="s">
        <v>76</v>
      </c>
      <c r="BK238" s="156">
        <f t="shared" si="59"/>
        <v>10.98</v>
      </c>
      <c r="BL238" s="14" t="s">
        <v>169</v>
      </c>
      <c r="BM238" s="155" t="s">
        <v>497</v>
      </c>
    </row>
    <row r="239" spans="1:65" s="2" customFormat="1" ht="16.5" customHeight="1">
      <c r="A239" s="26"/>
      <c r="B239" s="143"/>
      <c r="C239" s="157" t="s">
        <v>315</v>
      </c>
      <c r="D239" s="157" t="s">
        <v>155</v>
      </c>
      <c r="E239" s="158" t="s">
        <v>1140</v>
      </c>
      <c r="F239" s="159" t="s">
        <v>1141</v>
      </c>
      <c r="G239" s="160" t="s">
        <v>187</v>
      </c>
      <c r="H239" s="161">
        <v>2</v>
      </c>
      <c r="I239" s="162">
        <v>15.66</v>
      </c>
      <c r="J239" s="162">
        <f t="shared" si="50"/>
        <v>31.32</v>
      </c>
      <c r="K239" s="163"/>
      <c r="L239" s="164"/>
      <c r="M239" s="165" t="s">
        <v>1</v>
      </c>
      <c r="N239" s="166" t="s">
        <v>34</v>
      </c>
      <c r="O239" s="153">
        <v>0</v>
      </c>
      <c r="P239" s="153">
        <f t="shared" si="51"/>
        <v>0</v>
      </c>
      <c r="Q239" s="153">
        <v>0</v>
      </c>
      <c r="R239" s="153">
        <f t="shared" si="52"/>
        <v>0</v>
      </c>
      <c r="S239" s="153">
        <v>0</v>
      </c>
      <c r="T239" s="154">
        <f t="shared" si="5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199</v>
      </c>
      <c r="AT239" s="155" t="s">
        <v>155</v>
      </c>
      <c r="AU239" s="155" t="s">
        <v>76</v>
      </c>
      <c r="AY239" s="14" t="s">
        <v>140</v>
      </c>
      <c r="BE239" s="156">
        <f t="shared" si="54"/>
        <v>0</v>
      </c>
      <c r="BF239" s="156">
        <f t="shared" si="55"/>
        <v>31.32</v>
      </c>
      <c r="BG239" s="156">
        <f t="shared" si="56"/>
        <v>0</v>
      </c>
      <c r="BH239" s="156">
        <f t="shared" si="57"/>
        <v>0</v>
      </c>
      <c r="BI239" s="156">
        <f t="shared" si="58"/>
        <v>0</v>
      </c>
      <c r="BJ239" s="14" t="s">
        <v>76</v>
      </c>
      <c r="BK239" s="156">
        <f t="shared" si="59"/>
        <v>31.32</v>
      </c>
      <c r="BL239" s="14" t="s">
        <v>169</v>
      </c>
      <c r="BM239" s="155" t="s">
        <v>500</v>
      </c>
    </row>
    <row r="240" spans="1:65" s="2" customFormat="1" ht="24.15" customHeight="1">
      <c r="A240" s="26"/>
      <c r="B240" s="143"/>
      <c r="C240" s="144" t="s">
        <v>503</v>
      </c>
      <c r="D240" s="144" t="s">
        <v>142</v>
      </c>
      <c r="E240" s="145" t="s">
        <v>1142</v>
      </c>
      <c r="F240" s="146" t="s">
        <v>1143</v>
      </c>
      <c r="G240" s="147" t="s">
        <v>187</v>
      </c>
      <c r="H240" s="148">
        <v>21</v>
      </c>
      <c r="I240" s="149">
        <v>2.98</v>
      </c>
      <c r="J240" s="149">
        <f t="shared" si="50"/>
        <v>62.58</v>
      </c>
      <c r="K240" s="150"/>
      <c r="L240" s="27"/>
      <c r="M240" s="151" t="s">
        <v>1</v>
      </c>
      <c r="N240" s="152" t="s">
        <v>34</v>
      </c>
      <c r="O240" s="153">
        <v>0</v>
      </c>
      <c r="P240" s="153">
        <f t="shared" si="51"/>
        <v>0</v>
      </c>
      <c r="Q240" s="153">
        <v>0</v>
      </c>
      <c r="R240" s="153">
        <f t="shared" si="52"/>
        <v>0</v>
      </c>
      <c r="S240" s="153">
        <v>0</v>
      </c>
      <c r="T240" s="154">
        <f t="shared" si="5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169</v>
      </c>
      <c r="AT240" s="155" t="s">
        <v>142</v>
      </c>
      <c r="AU240" s="155" t="s">
        <v>76</v>
      </c>
      <c r="AY240" s="14" t="s">
        <v>140</v>
      </c>
      <c r="BE240" s="156">
        <f t="shared" si="54"/>
        <v>0</v>
      </c>
      <c r="BF240" s="156">
        <f t="shared" si="55"/>
        <v>62.58</v>
      </c>
      <c r="BG240" s="156">
        <f t="shared" si="56"/>
        <v>0</v>
      </c>
      <c r="BH240" s="156">
        <f t="shared" si="57"/>
        <v>0</v>
      </c>
      <c r="BI240" s="156">
        <f t="shared" si="58"/>
        <v>0</v>
      </c>
      <c r="BJ240" s="14" t="s">
        <v>76</v>
      </c>
      <c r="BK240" s="156">
        <f t="shared" si="59"/>
        <v>62.58</v>
      </c>
      <c r="BL240" s="14" t="s">
        <v>169</v>
      </c>
      <c r="BM240" s="155" t="s">
        <v>506</v>
      </c>
    </row>
    <row r="241" spans="1:65" s="2" customFormat="1" ht="21.75" customHeight="1">
      <c r="A241" s="26"/>
      <c r="B241" s="143"/>
      <c r="C241" s="157" t="s">
        <v>319</v>
      </c>
      <c r="D241" s="157" t="s">
        <v>155</v>
      </c>
      <c r="E241" s="158" t="s">
        <v>1144</v>
      </c>
      <c r="F241" s="159" t="s">
        <v>1145</v>
      </c>
      <c r="G241" s="160" t="s">
        <v>187</v>
      </c>
      <c r="H241" s="161">
        <v>21</v>
      </c>
      <c r="I241" s="162">
        <v>18.829999999999998</v>
      </c>
      <c r="J241" s="162">
        <f t="shared" si="50"/>
        <v>395.43</v>
      </c>
      <c r="K241" s="163"/>
      <c r="L241" s="164"/>
      <c r="M241" s="165" t="s">
        <v>1</v>
      </c>
      <c r="N241" s="166" t="s">
        <v>34</v>
      </c>
      <c r="O241" s="153">
        <v>0</v>
      </c>
      <c r="P241" s="153">
        <f t="shared" si="51"/>
        <v>0</v>
      </c>
      <c r="Q241" s="153">
        <v>0</v>
      </c>
      <c r="R241" s="153">
        <f t="shared" si="52"/>
        <v>0</v>
      </c>
      <c r="S241" s="153">
        <v>0</v>
      </c>
      <c r="T241" s="154">
        <f t="shared" si="5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199</v>
      </c>
      <c r="AT241" s="155" t="s">
        <v>155</v>
      </c>
      <c r="AU241" s="155" t="s">
        <v>76</v>
      </c>
      <c r="AY241" s="14" t="s">
        <v>140</v>
      </c>
      <c r="BE241" s="156">
        <f t="shared" si="54"/>
        <v>0</v>
      </c>
      <c r="BF241" s="156">
        <f t="shared" si="55"/>
        <v>395.43</v>
      </c>
      <c r="BG241" s="156">
        <f t="shared" si="56"/>
        <v>0</v>
      </c>
      <c r="BH241" s="156">
        <f t="shared" si="57"/>
        <v>0</v>
      </c>
      <c r="BI241" s="156">
        <f t="shared" si="58"/>
        <v>0</v>
      </c>
      <c r="BJ241" s="14" t="s">
        <v>76</v>
      </c>
      <c r="BK241" s="156">
        <f t="shared" si="59"/>
        <v>395.43</v>
      </c>
      <c r="BL241" s="14" t="s">
        <v>169</v>
      </c>
      <c r="BM241" s="155" t="s">
        <v>509</v>
      </c>
    </row>
    <row r="242" spans="1:65" s="2" customFormat="1" ht="21.75" customHeight="1">
      <c r="A242" s="26"/>
      <c r="B242" s="143"/>
      <c r="C242" s="144" t="s">
        <v>397</v>
      </c>
      <c r="D242" s="144" t="s">
        <v>142</v>
      </c>
      <c r="E242" s="145" t="s">
        <v>1146</v>
      </c>
      <c r="F242" s="146" t="s">
        <v>1147</v>
      </c>
      <c r="G242" s="147" t="s">
        <v>187</v>
      </c>
      <c r="H242" s="148">
        <v>5</v>
      </c>
      <c r="I242" s="149">
        <v>2.98</v>
      </c>
      <c r="J242" s="149">
        <f t="shared" si="50"/>
        <v>14.9</v>
      </c>
      <c r="K242" s="150"/>
      <c r="L242" s="27"/>
      <c r="M242" s="151" t="s">
        <v>1</v>
      </c>
      <c r="N242" s="152" t="s">
        <v>34</v>
      </c>
      <c r="O242" s="153">
        <v>0</v>
      </c>
      <c r="P242" s="153">
        <f t="shared" si="51"/>
        <v>0</v>
      </c>
      <c r="Q242" s="153">
        <v>0</v>
      </c>
      <c r="R242" s="153">
        <f t="shared" si="52"/>
        <v>0</v>
      </c>
      <c r="S242" s="153">
        <v>0</v>
      </c>
      <c r="T242" s="154">
        <f t="shared" si="5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169</v>
      </c>
      <c r="AT242" s="155" t="s">
        <v>142</v>
      </c>
      <c r="AU242" s="155" t="s">
        <v>76</v>
      </c>
      <c r="AY242" s="14" t="s">
        <v>140</v>
      </c>
      <c r="BE242" s="156">
        <f t="shared" si="54"/>
        <v>0</v>
      </c>
      <c r="BF242" s="156">
        <f t="shared" si="55"/>
        <v>14.9</v>
      </c>
      <c r="BG242" s="156">
        <f t="shared" si="56"/>
        <v>0</v>
      </c>
      <c r="BH242" s="156">
        <f t="shared" si="57"/>
        <v>0</v>
      </c>
      <c r="BI242" s="156">
        <f t="shared" si="58"/>
        <v>0</v>
      </c>
      <c r="BJ242" s="14" t="s">
        <v>76</v>
      </c>
      <c r="BK242" s="156">
        <f t="shared" si="59"/>
        <v>14.9</v>
      </c>
      <c r="BL242" s="14" t="s">
        <v>169</v>
      </c>
      <c r="BM242" s="155" t="s">
        <v>512</v>
      </c>
    </row>
    <row r="243" spans="1:65" s="2" customFormat="1" ht="21.75" customHeight="1">
      <c r="A243" s="26"/>
      <c r="B243" s="143"/>
      <c r="C243" s="157" t="s">
        <v>322</v>
      </c>
      <c r="D243" s="157" t="s">
        <v>155</v>
      </c>
      <c r="E243" s="158" t="s">
        <v>893</v>
      </c>
      <c r="F243" s="159" t="s">
        <v>894</v>
      </c>
      <c r="G243" s="160" t="s">
        <v>187</v>
      </c>
      <c r="H243" s="161">
        <v>5</v>
      </c>
      <c r="I243" s="162">
        <v>7.21</v>
      </c>
      <c r="J243" s="162">
        <f t="shared" si="50"/>
        <v>36.049999999999997</v>
      </c>
      <c r="K243" s="163"/>
      <c r="L243" s="164"/>
      <c r="M243" s="165" t="s">
        <v>1</v>
      </c>
      <c r="N243" s="166" t="s">
        <v>34</v>
      </c>
      <c r="O243" s="153">
        <v>0</v>
      </c>
      <c r="P243" s="153">
        <f t="shared" si="51"/>
        <v>0</v>
      </c>
      <c r="Q243" s="153">
        <v>0</v>
      </c>
      <c r="R243" s="153">
        <f t="shared" si="52"/>
        <v>0</v>
      </c>
      <c r="S243" s="153">
        <v>0</v>
      </c>
      <c r="T243" s="154">
        <f t="shared" si="5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199</v>
      </c>
      <c r="AT243" s="155" t="s">
        <v>155</v>
      </c>
      <c r="AU243" s="155" t="s">
        <v>76</v>
      </c>
      <c r="AY243" s="14" t="s">
        <v>140</v>
      </c>
      <c r="BE243" s="156">
        <f t="shared" si="54"/>
        <v>0</v>
      </c>
      <c r="BF243" s="156">
        <f t="shared" si="55"/>
        <v>36.049999999999997</v>
      </c>
      <c r="BG243" s="156">
        <f t="shared" si="56"/>
        <v>0</v>
      </c>
      <c r="BH243" s="156">
        <f t="shared" si="57"/>
        <v>0</v>
      </c>
      <c r="BI243" s="156">
        <f t="shared" si="58"/>
        <v>0</v>
      </c>
      <c r="BJ243" s="14" t="s">
        <v>76</v>
      </c>
      <c r="BK243" s="156">
        <f t="shared" si="59"/>
        <v>36.049999999999997</v>
      </c>
      <c r="BL243" s="14" t="s">
        <v>169</v>
      </c>
      <c r="BM243" s="155" t="s">
        <v>517</v>
      </c>
    </row>
    <row r="244" spans="1:65" s="2" customFormat="1" ht="24.15" customHeight="1">
      <c r="A244" s="26"/>
      <c r="B244" s="143"/>
      <c r="C244" s="144" t="s">
        <v>518</v>
      </c>
      <c r="D244" s="144" t="s">
        <v>142</v>
      </c>
      <c r="E244" s="145" t="s">
        <v>1148</v>
      </c>
      <c r="F244" s="146" t="s">
        <v>1149</v>
      </c>
      <c r="G244" s="147" t="s">
        <v>187</v>
      </c>
      <c r="H244" s="148">
        <v>1</v>
      </c>
      <c r="I244" s="149">
        <v>3.07</v>
      </c>
      <c r="J244" s="149">
        <f t="shared" si="50"/>
        <v>3.07</v>
      </c>
      <c r="K244" s="150"/>
      <c r="L244" s="27"/>
      <c r="M244" s="151" t="s">
        <v>1</v>
      </c>
      <c r="N244" s="152" t="s">
        <v>34</v>
      </c>
      <c r="O244" s="153">
        <v>0</v>
      </c>
      <c r="P244" s="153">
        <f t="shared" si="51"/>
        <v>0</v>
      </c>
      <c r="Q244" s="153">
        <v>0</v>
      </c>
      <c r="R244" s="153">
        <f t="shared" si="52"/>
        <v>0</v>
      </c>
      <c r="S244" s="153">
        <v>0</v>
      </c>
      <c r="T244" s="154">
        <f t="shared" si="5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169</v>
      </c>
      <c r="AT244" s="155" t="s">
        <v>142</v>
      </c>
      <c r="AU244" s="155" t="s">
        <v>76</v>
      </c>
      <c r="AY244" s="14" t="s">
        <v>140</v>
      </c>
      <c r="BE244" s="156">
        <f t="shared" si="54"/>
        <v>0</v>
      </c>
      <c r="BF244" s="156">
        <f t="shared" si="55"/>
        <v>3.07</v>
      </c>
      <c r="BG244" s="156">
        <f t="shared" si="56"/>
        <v>0</v>
      </c>
      <c r="BH244" s="156">
        <f t="shared" si="57"/>
        <v>0</v>
      </c>
      <c r="BI244" s="156">
        <f t="shared" si="58"/>
        <v>0</v>
      </c>
      <c r="BJ244" s="14" t="s">
        <v>76</v>
      </c>
      <c r="BK244" s="156">
        <f t="shared" si="59"/>
        <v>3.07</v>
      </c>
      <c r="BL244" s="14" t="s">
        <v>169</v>
      </c>
      <c r="BM244" s="155" t="s">
        <v>521</v>
      </c>
    </row>
    <row r="245" spans="1:65" s="2" customFormat="1" ht="37.950000000000003" customHeight="1">
      <c r="A245" s="26"/>
      <c r="B245" s="143"/>
      <c r="C245" s="157" t="s">
        <v>326</v>
      </c>
      <c r="D245" s="157" t="s">
        <v>155</v>
      </c>
      <c r="E245" s="158" t="s">
        <v>1150</v>
      </c>
      <c r="F245" s="159" t="s">
        <v>1151</v>
      </c>
      <c r="G245" s="160" t="s">
        <v>187</v>
      </c>
      <c r="H245" s="161">
        <v>1</v>
      </c>
      <c r="I245" s="162">
        <v>119.32</v>
      </c>
      <c r="J245" s="162">
        <f t="shared" si="50"/>
        <v>119.32</v>
      </c>
      <c r="K245" s="163"/>
      <c r="L245" s="164"/>
      <c r="M245" s="165" t="s">
        <v>1</v>
      </c>
      <c r="N245" s="166" t="s">
        <v>34</v>
      </c>
      <c r="O245" s="153">
        <v>0</v>
      </c>
      <c r="P245" s="153">
        <f t="shared" si="51"/>
        <v>0</v>
      </c>
      <c r="Q245" s="153">
        <v>0</v>
      </c>
      <c r="R245" s="153">
        <f t="shared" si="52"/>
        <v>0</v>
      </c>
      <c r="S245" s="153">
        <v>0</v>
      </c>
      <c r="T245" s="154">
        <f t="shared" si="5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199</v>
      </c>
      <c r="AT245" s="155" t="s">
        <v>155</v>
      </c>
      <c r="AU245" s="155" t="s">
        <v>76</v>
      </c>
      <c r="AY245" s="14" t="s">
        <v>140</v>
      </c>
      <c r="BE245" s="156">
        <f t="shared" si="54"/>
        <v>0</v>
      </c>
      <c r="BF245" s="156">
        <f t="shared" si="55"/>
        <v>119.32</v>
      </c>
      <c r="BG245" s="156">
        <f t="shared" si="56"/>
        <v>0</v>
      </c>
      <c r="BH245" s="156">
        <f t="shared" si="57"/>
        <v>0</v>
      </c>
      <c r="BI245" s="156">
        <f t="shared" si="58"/>
        <v>0</v>
      </c>
      <c r="BJ245" s="14" t="s">
        <v>76</v>
      </c>
      <c r="BK245" s="156">
        <f t="shared" si="59"/>
        <v>119.32</v>
      </c>
      <c r="BL245" s="14" t="s">
        <v>169</v>
      </c>
      <c r="BM245" s="155" t="s">
        <v>524</v>
      </c>
    </row>
    <row r="246" spans="1:65" s="2" customFormat="1" ht="24.15" customHeight="1">
      <c r="A246" s="26"/>
      <c r="B246" s="143"/>
      <c r="C246" s="144" t="s">
        <v>525</v>
      </c>
      <c r="D246" s="144" t="s">
        <v>142</v>
      </c>
      <c r="E246" s="145" t="s">
        <v>1152</v>
      </c>
      <c r="F246" s="146" t="s">
        <v>1153</v>
      </c>
      <c r="G246" s="147" t="s">
        <v>469</v>
      </c>
      <c r="H246" s="148">
        <v>2</v>
      </c>
      <c r="I246" s="149">
        <v>19.34</v>
      </c>
      <c r="J246" s="149">
        <f t="shared" si="50"/>
        <v>38.68</v>
      </c>
      <c r="K246" s="150"/>
      <c r="L246" s="27"/>
      <c r="M246" s="151" t="s">
        <v>1</v>
      </c>
      <c r="N246" s="152" t="s">
        <v>34</v>
      </c>
      <c r="O246" s="153">
        <v>0</v>
      </c>
      <c r="P246" s="153">
        <f t="shared" si="51"/>
        <v>0</v>
      </c>
      <c r="Q246" s="153">
        <v>0</v>
      </c>
      <c r="R246" s="153">
        <f t="shared" si="52"/>
        <v>0</v>
      </c>
      <c r="S246" s="153">
        <v>0</v>
      </c>
      <c r="T246" s="154">
        <f t="shared" si="5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169</v>
      </c>
      <c r="AT246" s="155" t="s">
        <v>142</v>
      </c>
      <c r="AU246" s="155" t="s">
        <v>76</v>
      </c>
      <c r="AY246" s="14" t="s">
        <v>140</v>
      </c>
      <c r="BE246" s="156">
        <f t="shared" si="54"/>
        <v>0</v>
      </c>
      <c r="BF246" s="156">
        <f t="shared" si="55"/>
        <v>38.68</v>
      </c>
      <c r="BG246" s="156">
        <f t="shared" si="56"/>
        <v>0</v>
      </c>
      <c r="BH246" s="156">
        <f t="shared" si="57"/>
        <v>0</v>
      </c>
      <c r="BI246" s="156">
        <f t="shared" si="58"/>
        <v>0</v>
      </c>
      <c r="BJ246" s="14" t="s">
        <v>76</v>
      </c>
      <c r="BK246" s="156">
        <f t="shared" si="59"/>
        <v>38.68</v>
      </c>
      <c r="BL246" s="14" t="s">
        <v>169</v>
      </c>
      <c r="BM246" s="155" t="s">
        <v>528</v>
      </c>
    </row>
    <row r="247" spans="1:65" s="2" customFormat="1" ht="37.950000000000003" customHeight="1">
      <c r="A247" s="26"/>
      <c r="B247" s="143"/>
      <c r="C247" s="157" t="s">
        <v>329</v>
      </c>
      <c r="D247" s="157" t="s">
        <v>155</v>
      </c>
      <c r="E247" s="158" t="s">
        <v>1154</v>
      </c>
      <c r="F247" s="159" t="s">
        <v>1155</v>
      </c>
      <c r="G247" s="160" t="s">
        <v>187</v>
      </c>
      <c r="H247" s="161">
        <v>2</v>
      </c>
      <c r="I247" s="162">
        <v>387.7</v>
      </c>
      <c r="J247" s="162">
        <f t="shared" si="50"/>
        <v>775.4</v>
      </c>
      <c r="K247" s="163"/>
      <c r="L247" s="164"/>
      <c r="M247" s="165" t="s">
        <v>1</v>
      </c>
      <c r="N247" s="166" t="s">
        <v>34</v>
      </c>
      <c r="O247" s="153">
        <v>0</v>
      </c>
      <c r="P247" s="153">
        <f t="shared" si="51"/>
        <v>0</v>
      </c>
      <c r="Q247" s="153">
        <v>0</v>
      </c>
      <c r="R247" s="153">
        <f t="shared" si="52"/>
        <v>0</v>
      </c>
      <c r="S247" s="153">
        <v>0</v>
      </c>
      <c r="T247" s="154">
        <f t="shared" si="5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199</v>
      </c>
      <c r="AT247" s="155" t="s">
        <v>155</v>
      </c>
      <c r="AU247" s="155" t="s">
        <v>76</v>
      </c>
      <c r="AY247" s="14" t="s">
        <v>140</v>
      </c>
      <c r="BE247" s="156">
        <f t="shared" si="54"/>
        <v>0</v>
      </c>
      <c r="BF247" s="156">
        <f t="shared" si="55"/>
        <v>775.4</v>
      </c>
      <c r="BG247" s="156">
        <f t="shared" si="56"/>
        <v>0</v>
      </c>
      <c r="BH247" s="156">
        <f t="shared" si="57"/>
        <v>0</v>
      </c>
      <c r="BI247" s="156">
        <f t="shared" si="58"/>
        <v>0</v>
      </c>
      <c r="BJ247" s="14" t="s">
        <v>76</v>
      </c>
      <c r="BK247" s="156">
        <f t="shared" si="59"/>
        <v>775.4</v>
      </c>
      <c r="BL247" s="14" t="s">
        <v>169</v>
      </c>
      <c r="BM247" s="155" t="s">
        <v>531</v>
      </c>
    </row>
    <row r="248" spans="1:65" s="2" customFormat="1" ht="21.75" customHeight="1">
      <c r="A248" s="26"/>
      <c r="B248" s="143"/>
      <c r="C248" s="144" t="s">
        <v>532</v>
      </c>
      <c r="D248" s="144" t="s">
        <v>142</v>
      </c>
      <c r="E248" s="145" t="s">
        <v>1156</v>
      </c>
      <c r="F248" s="146" t="s">
        <v>1157</v>
      </c>
      <c r="G248" s="147" t="s">
        <v>264</v>
      </c>
      <c r="H248" s="148">
        <v>151</v>
      </c>
      <c r="I248" s="149">
        <v>5.25</v>
      </c>
      <c r="J248" s="149">
        <f t="shared" si="50"/>
        <v>792.75</v>
      </c>
      <c r="K248" s="150"/>
      <c r="L248" s="27"/>
      <c r="M248" s="151" t="s">
        <v>1</v>
      </c>
      <c r="N248" s="152" t="s">
        <v>34</v>
      </c>
      <c r="O248" s="153">
        <v>0</v>
      </c>
      <c r="P248" s="153">
        <f t="shared" si="51"/>
        <v>0</v>
      </c>
      <c r="Q248" s="153">
        <v>0</v>
      </c>
      <c r="R248" s="153">
        <f t="shared" si="52"/>
        <v>0</v>
      </c>
      <c r="S248" s="153">
        <v>0</v>
      </c>
      <c r="T248" s="154">
        <f t="shared" si="5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169</v>
      </c>
      <c r="AT248" s="155" t="s">
        <v>142</v>
      </c>
      <c r="AU248" s="155" t="s">
        <v>76</v>
      </c>
      <c r="AY248" s="14" t="s">
        <v>140</v>
      </c>
      <c r="BE248" s="156">
        <f t="shared" si="54"/>
        <v>0</v>
      </c>
      <c r="BF248" s="156">
        <f t="shared" si="55"/>
        <v>792.75</v>
      </c>
      <c r="BG248" s="156">
        <f t="shared" si="56"/>
        <v>0</v>
      </c>
      <c r="BH248" s="156">
        <f t="shared" si="57"/>
        <v>0</v>
      </c>
      <c r="BI248" s="156">
        <f t="shared" si="58"/>
        <v>0</v>
      </c>
      <c r="BJ248" s="14" t="s">
        <v>76</v>
      </c>
      <c r="BK248" s="156">
        <f t="shared" si="59"/>
        <v>792.75</v>
      </c>
      <c r="BL248" s="14" t="s">
        <v>169</v>
      </c>
      <c r="BM248" s="155" t="s">
        <v>534</v>
      </c>
    </row>
    <row r="249" spans="1:65" s="2" customFormat="1" ht="24.15" customHeight="1">
      <c r="A249" s="26"/>
      <c r="B249" s="143"/>
      <c r="C249" s="144" t="s">
        <v>333</v>
      </c>
      <c r="D249" s="144" t="s">
        <v>142</v>
      </c>
      <c r="E249" s="145" t="s">
        <v>1158</v>
      </c>
      <c r="F249" s="146" t="s">
        <v>1159</v>
      </c>
      <c r="G249" s="147" t="s">
        <v>264</v>
      </c>
      <c r="H249" s="148">
        <v>151</v>
      </c>
      <c r="I249" s="149">
        <v>1.35</v>
      </c>
      <c r="J249" s="149">
        <f t="shared" si="50"/>
        <v>203.85</v>
      </c>
      <c r="K249" s="150"/>
      <c r="L249" s="27"/>
      <c r="M249" s="151" t="s">
        <v>1</v>
      </c>
      <c r="N249" s="152" t="s">
        <v>34</v>
      </c>
      <c r="O249" s="153">
        <v>0</v>
      </c>
      <c r="P249" s="153">
        <f t="shared" si="51"/>
        <v>0</v>
      </c>
      <c r="Q249" s="153">
        <v>0</v>
      </c>
      <c r="R249" s="153">
        <f t="shared" si="52"/>
        <v>0</v>
      </c>
      <c r="S249" s="153">
        <v>0</v>
      </c>
      <c r="T249" s="154">
        <f t="shared" si="5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169</v>
      </c>
      <c r="AT249" s="155" t="s">
        <v>142</v>
      </c>
      <c r="AU249" s="155" t="s">
        <v>76</v>
      </c>
      <c r="AY249" s="14" t="s">
        <v>140</v>
      </c>
      <c r="BE249" s="156">
        <f t="shared" si="54"/>
        <v>0</v>
      </c>
      <c r="BF249" s="156">
        <f t="shared" si="55"/>
        <v>203.85</v>
      </c>
      <c r="BG249" s="156">
        <f t="shared" si="56"/>
        <v>0</v>
      </c>
      <c r="BH249" s="156">
        <f t="shared" si="57"/>
        <v>0</v>
      </c>
      <c r="BI249" s="156">
        <f t="shared" si="58"/>
        <v>0</v>
      </c>
      <c r="BJ249" s="14" t="s">
        <v>76</v>
      </c>
      <c r="BK249" s="156">
        <f t="shared" si="59"/>
        <v>203.85</v>
      </c>
      <c r="BL249" s="14" t="s">
        <v>169</v>
      </c>
      <c r="BM249" s="155" t="s">
        <v>537</v>
      </c>
    </row>
    <row r="250" spans="1:65" s="2" customFormat="1" ht="24.15" customHeight="1">
      <c r="A250" s="26"/>
      <c r="B250" s="143"/>
      <c r="C250" s="144" t="s">
        <v>538</v>
      </c>
      <c r="D250" s="144" t="s">
        <v>142</v>
      </c>
      <c r="E250" s="145" t="s">
        <v>1160</v>
      </c>
      <c r="F250" s="146" t="s">
        <v>1161</v>
      </c>
      <c r="G250" s="147" t="s">
        <v>187</v>
      </c>
      <c r="H250" s="148">
        <v>2</v>
      </c>
      <c r="I250" s="149">
        <v>4.72</v>
      </c>
      <c r="J250" s="149">
        <f t="shared" si="50"/>
        <v>9.44</v>
      </c>
      <c r="K250" s="150"/>
      <c r="L250" s="27"/>
      <c r="M250" s="151" t="s">
        <v>1</v>
      </c>
      <c r="N250" s="152" t="s">
        <v>34</v>
      </c>
      <c r="O250" s="153">
        <v>0</v>
      </c>
      <c r="P250" s="153">
        <f t="shared" si="51"/>
        <v>0</v>
      </c>
      <c r="Q250" s="153">
        <v>0</v>
      </c>
      <c r="R250" s="153">
        <f t="shared" si="52"/>
        <v>0</v>
      </c>
      <c r="S250" s="153">
        <v>0</v>
      </c>
      <c r="T250" s="154">
        <f t="shared" si="5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5" t="s">
        <v>169</v>
      </c>
      <c r="AT250" s="155" t="s">
        <v>142</v>
      </c>
      <c r="AU250" s="155" t="s">
        <v>76</v>
      </c>
      <c r="AY250" s="14" t="s">
        <v>140</v>
      </c>
      <c r="BE250" s="156">
        <f t="shared" si="54"/>
        <v>0</v>
      </c>
      <c r="BF250" s="156">
        <f t="shared" si="55"/>
        <v>9.44</v>
      </c>
      <c r="BG250" s="156">
        <f t="shared" si="56"/>
        <v>0</v>
      </c>
      <c r="BH250" s="156">
        <f t="shared" si="57"/>
        <v>0</v>
      </c>
      <c r="BI250" s="156">
        <f t="shared" si="58"/>
        <v>0</v>
      </c>
      <c r="BJ250" s="14" t="s">
        <v>76</v>
      </c>
      <c r="BK250" s="156">
        <f t="shared" si="59"/>
        <v>9.44</v>
      </c>
      <c r="BL250" s="14" t="s">
        <v>169</v>
      </c>
      <c r="BM250" s="155" t="s">
        <v>541</v>
      </c>
    </row>
    <row r="251" spans="1:65" s="2" customFormat="1" ht="21.75" customHeight="1">
      <c r="A251" s="26"/>
      <c r="B251" s="143"/>
      <c r="C251" s="157" t="s">
        <v>336</v>
      </c>
      <c r="D251" s="157" t="s">
        <v>155</v>
      </c>
      <c r="E251" s="158" t="s">
        <v>1162</v>
      </c>
      <c r="F251" s="159" t="s">
        <v>1163</v>
      </c>
      <c r="G251" s="160" t="s">
        <v>187</v>
      </c>
      <c r="H251" s="161">
        <v>2</v>
      </c>
      <c r="I251" s="162">
        <v>146.13999999999999</v>
      </c>
      <c r="J251" s="162">
        <f t="shared" si="50"/>
        <v>292.27999999999997</v>
      </c>
      <c r="K251" s="163"/>
      <c r="L251" s="164"/>
      <c r="M251" s="165" t="s">
        <v>1</v>
      </c>
      <c r="N251" s="166" t="s">
        <v>34</v>
      </c>
      <c r="O251" s="153">
        <v>0</v>
      </c>
      <c r="P251" s="153">
        <f t="shared" si="51"/>
        <v>0</v>
      </c>
      <c r="Q251" s="153">
        <v>0</v>
      </c>
      <c r="R251" s="153">
        <f t="shared" si="52"/>
        <v>0</v>
      </c>
      <c r="S251" s="153">
        <v>0</v>
      </c>
      <c r="T251" s="154">
        <f t="shared" si="5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5" t="s">
        <v>199</v>
      </c>
      <c r="AT251" s="155" t="s">
        <v>155</v>
      </c>
      <c r="AU251" s="155" t="s">
        <v>76</v>
      </c>
      <c r="AY251" s="14" t="s">
        <v>140</v>
      </c>
      <c r="BE251" s="156">
        <f t="shared" si="54"/>
        <v>0</v>
      </c>
      <c r="BF251" s="156">
        <f t="shared" si="55"/>
        <v>292.27999999999997</v>
      </c>
      <c r="BG251" s="156">
        <f t="shared" si="56"/>
        <v>0</v>
      </c>
      <c r="BH251" s="156">
        <f t="shared" si="57"/>
        <v>0</v>
      </c>
      <c r="BI251" s="156">
        <f t="shared" si="58"/>
        <v>0</v>
      </c>
      <c r="BJ251" s="14" t="s">
        <v>76</v>
      </c>
      <c r="BK251" s="156">
        <f t="shared" si="59"/>
        <v>292.27999999999997</v>
      </c>
      <c r="BL251" s="14" t="s">
        <v>169</v>
      </c>
      <c r="BM251" s="155" t="s">
        <v>544</v>
      </c>
    </row>
    <row r="252" spans="1:65" s="2" customFormat="1" ht="24.15" customHeight="1">
      <c r="A252" s="26"/>
      <c r="B252" s="143"/>
      <c r="C252" s="144" t="s">
        <v>545</v>
      </c>
      <c r="D252" s="144" t="s">
        <v>142</v>
      </c>
      <c r="E252" s="145" t="s">
        <v>1164</v>
      </c>
      <c r="F252" s="146" t="s">
        <v>1165</v>
      </c>
      <c r="G252" s="147" t="s">
        <v>158</v>
      </c>
      <c r="H252" s="148">
        <v>0.39400000000000002</v>
      </c>
      <c r="I252" s="149">
        <v>27.39</v>
      </c>
      <c r="J252" s="149">
        <f t="shared" si="50"/>
        <v>10.79</v>
      </c>
      <c r="K252" s="150"/>
      <c r="L252" s="27"/>
      <c r="M252" s="151" t="s">
        <v>1</v>
      </c>
      <c r="N252" s="152" t="s">
        <v>34</v>
      </c>
      <c r="O252" s="153">
        <v>0</v>
      </c>
      <c r="P252" s="153">
        <f t="shared" si="51"/>
        <v>0</v>
      </c>
      <c r="Q252" s="153">
        <v>0</v>
      </c>
      <c r="R252" s="153">
        <f t="shared" si="52"/>
        <v>0</v>
      </c>
      <c r="S252" s="153">
        <v>0</v>
      </c>
      <c r="T252" s="154">
        <f t="shared" si="5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5" t="s">
        <v>169</v>
      </c>
      <c r="AT252" s="155" t="s">
        <v>142</v>
      </c>
      <c r="AU252" s="155" t="s">
        <v>76</v>
      </c>
      <c r="AY252" s="14" t="s">
        <v>140</v>
      </c>
      <c r="BE252" s="156">
        <f t="shared" si="54"/>
        <v>0</v>
      </c>
      <c r="BF252" s="156">
        <f t="shared" si="55"/>
        <v>10.79</v>
      </c>
      <c r="BG252" s="156">
        <f t="shared" si="56"/>
        <v>0</v>
      </c>
      <c r="BH252" s="156">
        <f t="shared" si="57"/>
        <v>0</v>
      </c>
      <c r="BI252" s="156">
        <f t="shared" si="58"/>
        <v>0</v>
      </c>
      <c r="BJ252" s="14" t="s">
        <v>76</v>
      </c>
      <c r="BK252" s="156">
        <f t="shared" si="59"/>
        <v>10.79</v>
      </c>
      <c r="BL252" s="14" t="s">
        <v>169</v>
      </c>
      <c r="BM252" s="155" t="s">
        <v>548</v>
      </c>
    </row>
    <row r="253" spans="1:65" s="12" customFormat="1" ht="22.95" customHeight="1">
      <c r="B253" s="131"/>
      <c r="D253" s="132" t="s">
        <v>67</v>
      </c>
      <c r="E253" s="141" t="s">
        <v>457</v>
      </c>
      <c r="F253" s="141" t="s">
        <v>1166</v>
      </c>
      <c r="J253" s="142">
        <f>BK253</f>
        <v>11901.329999999998</v>
      </c>
      <c r="L253" s="131"/>
      <c r="M253" s="135"/>
      <c r="N253" s="136"/>
      <c r="O253" s="136"/>
      <c r="P253" s="137">
        <f>SUM(P254:P278)</f>
        <v>0</v>
      </c>
      <c r="Q253" s="136"/>
      <c r="R253" s="137">
        <f>SUM(R254:R278)</f>
        <v>0</v>
      </c>
      <c r="S253" s="136"/>
      <c r="T253" s="138">
        <f>SUM(T254:T278)</f>
        <v>0</v>
      </c>
      <c r="AR253" s="132" t="s">
        <v>76</v>
      </c>
      <c r="AT253" s="139" t="s">
        <v>67</v>
      </c>
      <c r="AU253" s="139" t="s">
        <v>72</v>
      </c>
      <c r="AY253" s="132" t="s">
        <v>140</v>
      </c>
      <c r="BK253" s="140">
        <f>SUM(BK254:BK278)</f>
        <v>11901.329999999998</v>
      </c>
    </row>
    <row r="254" spans="1:65" s="2" customFormat="1" ht="16.5" customHeight="1">
      <c r="A254" s="26"/>
      <c r="B254" s="143"/>
      <c r="C254" s="144" t="s">
        <v>340</v>
      </c>
      <c r="D254" s="144" t="s">
        <v>142</v>
      </c>
      <c r="E254" s="145" t="s">
        <v>1167</v>
      </c>
      <c r="F254" s="146" t="s">
        <v>1168</v>
      </c>
      <c r="G254" s="147" t="s">
        <v>187</v>
      </c>
      <c r="H254" s="148">
        <v>7</v>
      </c>
      <c r="I254" s="149">
        <v>12.87</v>
      </c>
      <c r="J254" s="149">
        <f t="shared" ref="J254:J278" si="60">ROUND(I254*H254,2)</f>
        <v>90.09</v>
      </c>
      <c r="K254" s="150"/>
      <c r="L254" s="27"/>
      <c r="M254" s="151" t="s">
        <v>1</v>
      </c>
      <c r="N254" s="152" t="s">
        <v>34</v>
      </c>
      <c r="O254" s="153">
        <v>0</v>
      </c>
      <c r="P254" s="153">
        <f t="shared" ref="P254:P278" si="61">O254*H254</f>
        <v>0</v>
      </c>
      <c r="Q254" s="153">
        <v>0</v>
      </c>
      <c r="R254" s="153">
        <f t="shared" ref="R254:R278" si="62">Q254*H254</f>
        <v>0</v>
      </c>
      <c r="S254" s="153">
        <v>0</v>
      </c>
      <c r="T254" s="154">
        <f t="shared" ref="T254:T278" si="63">S254*H254</f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5" t="s">
        <v>169</v>
      </c>
      <c r="AT254" s="155" t="s">
        <v>142</v>
      </c>
      <c r="AU254" s="155" t="s">
        <v>76</v>
      </c>
      <c r="AY254" s="14" t="s">
        <v>140</v>
      </c>
      <c r="BE254" s="156">
        <f t="shared" ref="BE254:BE278" si="64">IF(N254="základná",J254,0)</f>
        <v>0</v>
      </c>
      <c r="BF254" s="156">
        <f t="shared" ref="BF254:BF278" si="65">IF(N254="znížená",J254,0)</f>
        <v>90.09</v>
      </c>
      <c r="BG254" s="156">
        <f t="shared" ref="BG254:BG278" si="66">IF(N254="zákl. prenesená",J254,0)</f>
        <v>0</v>
      </c>
      <c r="BH254" s="156">
        <f t="shared" ref="BH254:BH278" si="67">IF(N254="zníž. prenesená",J254,0)</f>
        <v>0</v>
      </c>
      <c r="BI254" s="156">
        <f t="shared" ref="BI254:BI278" si="68">IF(N254="nulová",J254,0)</f>
        <v>0</v>
      </c>
      <c r="BJ254" s="14" t="s">
        <v>76</v>
      </c>
      <c r="BK254" s="156">
        <f t="shared" ref="BK254:BK278" si="69">ROUND(I254*H254,2)</f>
        <v>90.09</v>
      </c>
      <c r="BL254" s="14" t="s">
        <v>169</v>
      </c>
      <c r="BM254" s="155" t="s">
        <v>551</v>
      </c>
    </row>
    <row r="255" spans="1:65" s="2" customFormat="1" ht="33" customHeight="1">
      <c r="A255" s="26"/>
      <c r="B255" s="143"/>
      <c r="C255" s="157" t="s">
        <v>554</v>
      </c>
      <c r="D255" s="157" t="s">
        <v>155</v>
      </c>
      <c r="E255" s="158" t="s">
        <v>1169</v>
      </c>
      <c r="F255" s="159" t="s">
        <v>1170</v>
      </c>
      <c r="G255" s="160" t="s">
        <v>187</v>
      </c>
      <c r="H255" s="161">
        <v>7</v>
      </c>
      <c r="I255" s="162">
        <v>150.46</v>
      </c>
      <c r="J255" s="162">
        <f t="shared" si="60"/>
        <v>1053.22</v>
      </c>
      <c r="K255" s="163"/>
      <c r="L255" s="164"/>
      <c r="M255" s="165" t="s">
        <v>1</v>
      </c>
      <c r="N255" s="166" t="s">
        <v>34</v>
      </c>
      <c r="O255" s="153">
        <v>0</v>
      </c>
      <c r="P255" s="153">
        <f t="shared" si="61"/>
        <v>0</v>
      </c>
      <c r="Q255" s="153">
        <v>0</v>
      </c>
      <c r="R255" s="153">
        <f t="shared" si="62"/>
        <v>0</v>
      </c>
      <c r="S255" s="153">
        <v>0</v>
      </c>
      <c r="T255" s="154">
        <f t="shared" si="6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5" t="s">
        <v>199</v>
      </c>
      <c r="AT255" s="155" t="s">
        <v>155</v>
      </c>
      <c r="AU255" s="155" t="s">
        <v>76</v>
      </c>
      <c r="AY255" s="14" t="s">
        <v>140</v>
      </c>
      <c r="BE255" s="156">
        <f t="shared" si="64"/>
        <v>0</v>
      </c>
      <c r="BF255" s="156">
        <f t="shared" si="65"/>
        <v>1053.22</v>
      </c>
      <c r="BG255" s="156">
        <f t="shared" si="66"/>
        <v>0</v>
      </c>
      <c r="BH255" s="156">
        <f t="shared" si="67"/>
        <v>0</v>
      </c>
      <c r="BI255" s="156">
        <f t="shared" si="68"/>
        <v>0</v>
      </c>
      <c r="BJ255" s="14" t="s">
        <v>76</v>
      </c>
      <c r="BK255" s="156">
        <f t="shared" si="69"/>
        <v>1053.22</v>
      </c>
      <c r="BL255" s="14" t="s">
        <v>169</v>
      </c>
      <c r="BM255" s="155" t="s">
        <v>557</v>
      </c>
    </row>
    <row r="256" spans="1:65" s="2" customFormat="1" ht="16.5" customHeight="1">
      <c r="A256" s="26"/>
      <c r="B256" s="143"/>
      <c r="C256" s="144" t="s">
        <v>343</v>
      </c>
      <c r="D256" s="144" t="s">
        <v>142</v>
      </c>
      <c r="E256" s="145" t="s">
        <v>1171</v>
      </c>
      <c r="F256" s="146" t="s">
        <v>1172</v>
      </c>
      <c r="G256" s="147" t="s">
        <v>187</v>
      </c>
      <c r="H256" s="148">
        <v>7</v>
      </c>
      <c r="I256" s="149">
        <v>9.33</v>
      </c>
      <c r="J256" s="149">
        <f t="shared" si="60"/>
        <v>65.31</v>
      </c>
      <c r="K256" s="150"/>
      <c r="L256" s="27"/>
      <c r="M256" s="151" t="s">
        <v>1</v>
      </c>
      <c r="N256" s="152" t="s">
        <v>34</v>
      </c>
      <c r="O256" s="153">
        <v>0</v>
      </c>
      <c r="P256" s="153">
        <f t="shared" si="61"/>
        <v>0</v>
      </c>
      <c r="Q256" s="153">
        <v>0</v>
      </c>
      <c r="R256" s="153">
        <f t="shared" si="62"/>
        <v>0</v>
      </c>
      <c r="S256" s="153">
        <v>0</v>
      </c>
      <c r="T256" s="154">
        <f t="shared" si="6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5" t="s">
        <v>169</v>
      </c>
      <c r="AT256" s="155" t="s">
        <v>142</v>
      </c>
      <c r="AU256" s="155" t="s">
        <v>76</v>
      </c>
      <c r="AY256" s="14" t="s">
        <v>140</v>
      </c>
      <c r="BE256" s="156">
        <f t="shared" si="64"/>
        <v>0</v>
      </c>
      <c r="BF256" s="156">
        <f t="shared" si="65"/>
        <v>65.31</v>
      </c>
      <c r="BG256" s="156">
        <f t="shared" si="66"/>
        <v>0</v>
      </c>
      <c r="BH256" s="156">
        <f t="shared" si="67"/>
        <v>0</v>
      </c>
      <c r="BI256" s="156">
        <f t="shared" si="68"/>
        <v>0</v>
      </c>
      <c r="BJ256" s="14" t="s">
        <v>76</v>
      </c>
      <c r="BK256" s="156">
        <f t="shared" si="69"/>
        <v>65.31</v>
      </c>
      <c r="BL256" s="14" t="s">
        <v>169</v>
      </c>
      <c r="BM256" s="155" t="s">
        <v>560</v>
      </c>
    </row>
    <row r="257" spans="1:65" s="2" customFormat="1" ht="24.15" customHeight="1">
      <c r="A257" s="26"/>
      <c r="B257" s="143"/>
      <c r="C257" s="157" t="s">
        <v>561</v>
      </c>
      <c r="D257" s="157" t="s">
        <v>155</v>
      </c>
      <c r="E257" s="158" t="s">
        <v>1173</v>
      </c>
      <c r="F257" s="159" t="s">
        <v>1174</v>
      </c>
      <c r="G257" s="160" t="s">
        <v>187</v>
      </c>
      <c r="H257" s="161">
        <v>1</v>
      </c>
      <c r="I257" s="162">
        <v>262.45</v>
      </c>
      <c r="J257" s="162">
        <f t="shared" si="60"/>
        <v>262.45</v>
      </c>
      <c r="K257" s="163"/>
      <c r="L257" s="164"/>
      <c r="M257" s="165" t="s">
        <v>1</v>
      </c>
      <c r="N257" s="166" t="s">
        <v>34</v>
      </c>
      <c r="O257" s="153">
        <v>0</v>
      </c>
      <c r="P257" s="153">
        <f t="shared" si="61"/>
        <v>0</v>
      </c>
      <c r="Q257" s="153">
        <v>0</v>
      </c>
      <c r="R257" s="153">
        <f t="shared" si="62"/>
        <v>0</v>
      </c>
      <c r="S257" s="153">
        <v>0</v>
      </c>
      <c r="T257" s="154">
        <f t="shared" si="6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5" t="s">
        <v>199</v>
      </c>
      <c r="AT257" s="155" t="s">
        <v>155</v>
      </c>
      <c r="AU257" s="155" t="s">
        <v>76</v>
      </c>
      <c r="AY257" s="14" t="s">
        <v>140</v>
      </c>
      <c r="BE257" s="156">
        <f t="shared" si="64"/>
        <v>0</v>
      </c>
      <c r="BF257" s="156">
        <f t="shared" si="65"/>
        <v>262.45</v>
      </c>
      <c r="BG257" s="156">
        <f t="shared" si="66"/>
        <v>0</v>
      </c>
      <c r="BH257" s="156">
        <f t="shared" si="67"/>
        <v>0</v>
      </c>
      <c r="BI257" s="156">
        <f t="shared" si="68"/>
        <v>0</v>
      </c>
      <c r="BJ257" s="14" t="s">
        <v>76</v>
      </c>
      <c r="BK257" s="156">
        <f t="shared" si="69"/>
        <v>262.45</v>
      </c>
      <c r="BL257" s="14" t="s">
        <v>169</v>
      </c>
      <c r="BM257" s="155" t="s">
        <v>564</v>
      </c>
    </row>
    <row r="258" spans="1:65" s="2" customFormat="1" ht="24.15" customHeight="1">
      <c r="A258" s="26"/>
      <c r="B258" s="143"/>
      <c r="C258" s="157" t="s">
        <v>347</v>
      </c>
      <c r="D258" s="157" t="s">
        <v>155</v>
      </c>
      <c r="E258" s="158" t="s">
        <v>1175</v>
      </c>
      <c r="F258" s="159" t="s">
        <v>1176</v>
      </c>
      <c r="G258" s="160" t="s">
        <v>187</v>
      </c>
      <c r="H258" s="161">
        <v>1</v>
      </c>
      <c r="I258" s="162">
        <v>110.85</v>
      </c>
      <c r="J258" s="162">
        <f t="shared" si="60"/>
        <v>110.85</v>
      </c>
      <c r="K258" s="163"/>
      <c r="L258" s="164"/>
      <c r="M258" s="165" t="s">
        <v>1</v>
      </c>
      <c r="N258" s="166" t="s">
        <v>34</v>
      </c>
      <c r="O258" s="153">
        <v>0</v>
      </c>
      <c r="P258" s="153">
        <f t="shared" si="61"/>
        <v>0</v>
      </c>
      <c r="Q258" s="153">
        <v>0</v>
      </c>
      <c r="R258" s="153">
        <f t="shared" si="62"/>
        <v>0</v>
      </c>
      <c r="S258" s="153">
        <v>0</v>
      </c>
      <c r="T258" s="154">
        <f t="shared" si="6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5" t="s">
        <v>199</v>
      </c>
      <c r="AT258" s="155" t="s">
        <v>155</v>
      </c>
      <c r="AU258" s="155" t="s">
        <v>76</v>
      </c>
      <c r="AY258" s="14" t="s">
        <v>140</v>
      </c>
      <c r="BE258" s="156">
        <f t="shared" si="64"/>
        <v>0</v>
      </c>
      <c r="BF258" s="156">
        <f t="shared" si="65"/>
        <v>110.85</v>
      </c>
      <c r="BG258" s="156">
        <f t="shared" si="66"/>
        <v>0</v>
      </c>
      <c r="BH258" s="156">
        <f t="shared" si="67"/>
        <v>0</v>
      </c>
      <c r="BI258" s="156">
        <f t="shared" si="68"/>
        <v>0</v>
      </c>
      <c r="BJ258" s="14" t="s">
        <v>76</v>
      </c>
      <c r="BK258" s="156">
        <f t="shared" si="69"/>
        <v>110.85</v>
      </c>
      <c r="BL258" s="14" t="s">
        <v>169</v>
      </c>
      <c r="BM258" s="155" t="s">
        <v>567</v>
      </c>
    </row>
    <row r="259" spans="1:65" s="2" customFormat="1" ht="16.5" customHeight="1">
      <c r="A259" s="26"/>
      <c r="B259" s="143"/>
      <c r="C259" s="157" t="s">
        <v>568</v>
      </c>
      <c r="D259" s="157" t="s">
        <v>155</v>
      </c>
      <c r="E259" s="158" t="s">
        <v>1177</v>
      </c>
      <c r="F259" s="159" t="s">
        <v>1178</v>
      </c>
      <c r="G259" s="160" t="s">
        <v>187</v>
      </c>
      <c r="H259" s="161">
        <v>6</v>
      </c>
      <c r="I259" s="162">
        <v>123.57</v>
      </c>
      <c r="J259" s="162">
        <f t="shared" si="60"/>
        <v>741.42</v>
      </c>
      <c r="K259" s="163"/>
      <c r="L259" s="164"/>
      <c r="M259" s="165" t="s">
        <v>1</v>
      </c>
      <c r="N259" s="166" t="s">
        <v>34</v>
      </c>
      <c r="O259" s="153">
        <v>0</v>
      </c>
      <c r="P259" s="153">
        <f t="shared" si="61"/>
        <v>0</v>
      </c>
      <c r="Q259" s="153">
        <v>0</v>
      </c>
      <c r="R259" s="153">
        <f t="shared" si="62"/>
        <v>0</v>
      </c>
      <c r="S259" s="153">
        <v>0</v>
      </c>
      <c r="T259" s="154">
        <f t="shared" si="6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5" t="s">
        <v>199</v>
      </c>
      <c r="AT259" s="155" t="s">
        <v>155</v>
      </c>
      <c r="AU259" s="155" t="s">
        <v>76</v>
      </c>
      <c r="AY259" s="14" t="s">
        <v>140</v>
      </c>
      <c r="BE259" s="156">
        <f t="shared" si="64"/>
        <v>0</v>
      </c>
      <c r="BF259" s="156">
        <f t="shared" si="65"/>
        <v>741.42</v>
      </c>
      <c r="BG259" s="156">
        <f t="shared" si="66"/>
        <v>0</v>
      </c>
      <c r="BH259" s="156">
        <f t="shared" si="67"/>
        <v>0</v>
      </c>
      <c r="BI259" s="156">
        <f t="shared" si="68"/>
        <v>0</v>
      </c>
      <c r="BJ259" s="14" t="s">
        <v>76</v>
      </c>
      <c r="BK259" s="156">
        <f t="shared" si="69"/>
        <v>741.42</v>
      </c>
      <c r="BL259" s="14" t="s">
        <v>169</v>
      </c>
      <c r="BM259" s="155" t="s">
        <v>571</v>
      </c>
    </row>
    <row r="260" spans="1:65" s="2" customFormat="1" ht="16.5" customHeight="1">
      <c r="A260" s="26"/>
      <c r="B260" s="143"/>
      <c r="C260" s="157" t="s">
        <v>350</v>
      </c>
      <c r="D260" s="157" t="s">
        <v>155</v>
      </c>
      <c r="E260" s="158" t="s">
        <v>1179</v>
      </c>
      <c r="F260" s="159" t="s">
        <v>1180</v>
      </c>
      <c r="G260" s="160" t="s">
        <v>187</v>
      </c>
      <c r="H260" s="161">
        <v>6</v>
      </c>
      <c r="I260" s="162">
        <v>47.4</v>
      </c>
      <c r="J260" s="162">
        <f t="shared" si="60"/>
        <v>284.39999999999998</v>
      </c>
      <c r="K260" s="163"/>
      <c r="L260" s="164"/>
      <c r="M260" s="165" t="s">
        <v>1</v>
      </c>
      <c r="N260" s="166" t="s">
        <v>34</v>
      </c>
      <c r="O260" s="153">
        <v>0</v>
      </c>
      <c r="P260" s="153">
        <f t="shared" si="61"/>
        <v>0</v>
      </c>
      <c r="Q260" s="153">
        <v>0</v>
      </c>
      <c r="R260" s="153">
        <f t="shared" si="62"/>
        <v>0</v>
      </c>
      <c r="S260" s="153">
        <v>0</v>
      </c>
      <c r="T260" s="154">
        <f t="shared" si="6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5" t="s">
        <v>199</v>
      </c>
      <c r="AT260" s="155" t="s">
        <v>155</v>
      </c>
      <c r="AU260" s="155" t="s">
        <v>76</v>
      </c>
      <c r="AY260" s="14" t="s">
        <v>140</v>
      </c>
      <c r="BE260" s="156">
        <f t="shared" si="64"/>
        <v>0</v>
      </c>
      <c r="BF260" s="156">
        <f t="shared" si="65"/>
        <v>284.39999999999998</v>
      </c>
      <c r="BG260" s="156">
        <f t="shared" si="66"/>
        <v>0</v>
      </c>
      <c r="BH260" s="156">
        <f t="shared" si="67"/>
        <v>0</v>
      </c>
      <c r="BI260" s="156">
        <f t="shared" si="68"/>
        <v>0</v>
      </c>
      <c r="BJ260" s="14" t="s">
        <v>76</v>
      </c>
      <c r="BK260" s="156">
        <f t="shared" si="69"/>
        <v>284.39999999999998</v>
      </c>
      <c r="BL260" s="14" t="s">
        <v>169</v>
      </c>
      <c r="BM260" s="155" t="s">
        <v>574</v>
      </c>
    </row>
    <row r="261" spans="1:65" s="2" customFormat="1" ht="24.15" customHeight="1">
      <c r="A261" s="26"/>
      <c r="B261" s="143"/>
      <c r="C261" s="144" t="s">
        <v>575</v>
      </c>
      <c r="D261" s="144" t="s">
        <v>142</v>
      </c>
      <c r="E261" s="145" t="s">
        <v>1181</v>
      </c>
      <c r="F261" s="146" t="s">
        <v>1182</v>
      </c>
      <c r="G261" s="147" t="s">
        <v>187</v>
      </c>
      <c r="H261" s="148">
        <v>7</v>
      </c>
      <c r="I261" s="149">
        <v>51.85</v>
      </c>
      <c r="J261" s="149">
        <f t="shared" si="60"/>
        <v>362.95</v>
      </c>
      <c r="K261" s="150"/>
      <c r="L261" s="27"/>
      <c r="M261" s="151" t="s">
        <v>1</v>
      </c>
      <c r="N261" s="152" t="s">
        <v>34</v>
      </c>
      <c r="O261" s="153">
        <v>0</v>
      </c>
      <c r="P261" s="153">
        <f t="shared" si="61"/>
        <v>0</v>
      </c>
      <c r="Q261" s="153">
        <v>0</v>
      </c>
      <c r="R261" s="153">
        <f t="shared" si="62"/>
        <v>0</v>
      </c>
      <c r="S261" s="153">
        <v>0</v>
      </c>
      <c r="T261" s="154">
        <f t="shared" si="6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5" t="s">
        <v>169</v>
      </c>
      <c r="AT261" s="155" t="s">
        <v>142</v>
      </c>
      <c r="AU261" s="155" t="s">
        <v>76</v>
      </c>
      <c r="AY261" s="14" t="s">
        <v>140</v>
      </c>
      <c r="BE261" s="156">
        <f t="shared" si="64"/>
        <v>0</v>
      </c>
      <c r="BF261" s="156">
        <f t="shared" si="65"/>
        <v>362.95</v>
      </c>
      <c r="BG261" s="156">
        <f t="shared" si="66"/>
        <v>0</v>
      </c>
      <c r="BH261" s="156">
        <f t="shared" si="67"/>
        <v>0</v>
      </c>
      <c r="BI261" s="156">
        <f t="shared" si="68"/>
        <v>0</v>
      </c>
      <c r="BJ261" s="14" t="s">
        <v>76</v>
      </c>
      <c r="BK261" s="156">
        <f t="shared" si="69"/>
        <v>362.95</v>
      </c>
      <c r="BL261" s="14" t="s">
        <v>169</v>
      </c>
      <c r="BM261" s="155" t="s">
        <v>578</v>
      </c>
    </row>
    <row r="262" spans="1:65" s="2" customFormat="1" ht="37.950000000000003" customHeight="1">
      <c r="A262" s="26"/>
      <c r="B262" s="143"/>
      <c r="C262" s="157" t="s">
        <v>354</v>
      </c>
      <c r="D262" s="157" t="s">
        <v>155</v>
      </c>
      <c r="E262" s="158" t="s">
        <v>1183</v>
      </c>
      <c r="F262" s="159" t="s">
        <v>1184</v>
      </c>
      <c r="G262" s="160" t="s">
        <v>187</v>
      </c>
      <c r="H262" s="161">
        <v>7</v>
      </c>
      <c r="I262" s="162">
        <v>569.27</v>
      </c>
      <c r="J262" s="162">
        <f t="shared" si="60"/>
        <v>3984.89</v>
      </c>
      <c r="K262" s="163"/>
      <c r="L262" s="164"/>
      <c r="M262" s="165" t="s">
        <v>1</v>
      </c>
      <c r="N262" s="166" t="s">
        <v>34</v>
      </c>
      <c r="O262" s="153">
        <v>0</v>
      </c>
      <c r="P262" s="153">
        <f t="shared" si="61"/>
        <v>0</v>
      </c>
      <c r="Q262" s="153">
        <v>0</v>
      </c>
      <c r="R262" s="153">
        <f t="shared" si="62"/>
        <v>0</v>
      </c>
      <c r="S262" s="153">
        <v>0</v>
      </c>
      <c r="T262" s="154">
        <f t="shared" si="6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5" t="s">
        <v>199</v>
      </c>
      <c r="AT262" s="155" t="s">
        <v>155</v>
      </c>
      <c r="AU262" s="155" t="s">
        <v>76</v>
      </c>
      <c r="AY262" s="14" t="s">
        <v>140</v>
      </c>
      <c r="BE262" s="156">
        <f t="shared" si="64"/>
        <v>0</v>
      </c>
      <c r="BF262" s="156">
        <f t="shared" si="65"/>
        <v>3984.89</v>
      </c>
      <c r="BG262" s="156">
        <f t="shared" si="66"/>
        <v>0</v>
      </c>
      <c r="BH262" s="156">
        <f t="shared" si="67"/>
        <v>0</v>
      </c>
      <c r="BI262" s="156">
        <f t="shared" si="68"/>
        <v>0</v>
      </c>
      <c r="BJ262" s="14" t="s">
        <v>76</v>
      </c>
      <c r="BK262" s="156">
        <f t="shared" si="69"/>
        <v>3984.89</v>
      </c>
      <c r="BL262" s="14" t="s">
        <v>169</v>
      </c>
      <c r="BM262" s="155" t="s">
        <v>581</v>
      </c>
    </row>
    <row r="263" spans="1:65" s="2" customFormat="1" ht="24.15" customHeight="1">
      <c r="A263" s="26"/>
      <c r="B263" s="143"/>
      <c r="C263" s="144" t="s">
        <v>582</v>
      </c>
      <c r="D263" s="144" t="s">
        <v>142</v>
      </c>
      <c r="E263" s="145" t="s">
        <v>1185</v>
      </c>
      <c r="F263" s="146" t="s">
        <v>1186</v>
      </c>
      <c r="G263" s="147" t="s">
        <v>187</v>
      </c>
      <c r="H263" s="148">
        <v>7</v>
      </c>
      <c r="I263" s="149">
        <v>38.32</v>
      </c>
      <c r="J263" s="149">
        <f t="shared" si="60"/>
        <v>268.24</v>
      </c>
      <c r="K263" s="150"/>
      <c r="L263" s="27"/>
      <c r="M263" s="151" t="s">
        <v>1</v>
      </c>
      <c r="N263" s="152" t="s">
        <v>34</v>
      </c>
      <c r="O263" s="153">
        <v>0</v>
      </c>
      <c r="P263" s="153">
        <f t="shared" si="61"/>
        <v>0</v>
      </c>
      <c r="Q263" s="153">
        <v>0</v>
      </c>
      <c r="R263" s="153">
        <f t="shared" si="62"/>
        <v>0</v>
      </c>
      <c r="S263" s="153">
        <v>0</v>
      </c>
      <c r="T263" s="154">
        <f t="shared" si="6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5" t="s">
        <v>169</v>
      </c>
      <c r="AT263" s="155" t="s">
        <v>142</v>
      </c>
      <c r="AU263" s="155" t="s">
        <v>76</v>
      </c>
      <c r="AY263" s="14" t="s">
        <v>140</v>
      </c>
      <c r="BE263" s="156">
        <f t="shared" si="64"/>
        <v>0</v>
      </c>
      <c r="BF263" s="156">
        <f t="shared" si="65"/>
        <v>268.24</v>
      </c>
      <c r="BG263" s="156">
        <f t="shared" si="66"/>
        <v>0</v>
      </c>
      <c r="BH263" s="156">
        <f t="shared" si="67"/>
        <v>0</v>
      </c>
      <c r="BI263" s="156">
        <f t="shared" si="68"/>
        <v>0</v>
      </c>
      <c r="BJ263" s="14" t="s">
        <v>76</v>
      </c>
      <c r="BK263" s="156">
        <f t="shared" si="69"/>
        <v>268.24</v>
      </c>
      <c r="BL263" s="14" t="s">
        <v>169</v>
      </c>
      <c r="BM263" s="155" t="s">
        <v>585</v>
      </c>
    </row>
    <row r="264" spans="1:65" s="2" customFormat="1" ht="24.15" customHeight="1">
      <c r="A264" s="26"/>
      <c r="B264" s="143"/>
      <c r="C264" s="157" t="s">
        <v>357</v>
      </c>
      <c r="D264" s="157" t="s">
        <v>155</v>
      </c>
      <c r="E264" s="158" t="s">
        <v>1187</v>
      </c>
      <c r="F264" s="159" t="s">
        <v>1188</v>
      </c>
      <c r="G264" s="160" t="s">
        <v>187</v>
      </c>
      <c r="H264" s="161">
        <v>7</v>
      </c>
      <c r="I264" s="162">
        <v>146.01</v>
      </c>
      <c r="J264" s="162">
        <f t="shared" si="60"/>
        <v>1022.07</v>
      </c>
      <c r="K264" s="163"/>
      <c r="L264" s="164"/>
      <c r="M264" s="165" t="s">
        <v>1</v>
      </c>
      <c r="N264" s="166" t="s">
        <v>34</v>
      </c>
      <c r="O264" s="153">
        <v>0</v>
      </c>
      <c r="P264" s="153">
        <f t="shared" si="61"/>
        <v>0</v>
      </c>
      <c r="Q264" s="153">
        <v>0</v>
      </c>
      <c r="R264" s="153">
        <f t="shared" si="62"/>
        <v>0</v>
      </c>
      <c r="S264" s="153">
        <v>0</v>
      </c>
      <c r="T264" s="154">
        <f t="shared" si="6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5" t="s">
        <v>199</v>
      </c>
      <c r="AT264" s="155" t="s">
        <v>155</v>
      </c>
      <c r="AU264" s="155" t="s">
        <v>76</v>
      </c>
      <c r="AY264" s="14" t="s">
        <v>140</v>
      </c>
      <c r="BE264" s="156">
        <f t="shared" si="64"/>
        <v>0</v>
      </c>
      <c r="BF264" s="156">
        <f t="shared" si="65"/>
        <v>1022.07</v>
      </c>
      <c r="BG264" s="156">
        <f t="shared" si="66"/>
        <v>0</v>
      </c>
      <c r="BH264" s="156">
        <f t="shared" si="67"/>
        <v>0</v>
      </c>
      <c r="BI264" s="156">
        <f t="shared" si="68"/>
        <v>0</v>
      </c>
      <c r="BJ264" s="14" t="s">
        <v>76</v>
      </c>
      <c r="BK264" s="156">
        <f t="shared" si="69"/>
        <v>1022.07</v>
      </c>
      <c r="BL264" s="14" t="s">
        <v>169</v>
      </c>
      <c r="BM264" s="155" t="s">
        <v>588</v>
      </c>
    </row>
    <row r="265" spans="1:65" s="2" customFormat="1" ht="16.5" customHeight="1">
      <c r="A265" s="26"/>
      <c r="B265" s="143"/>
      <c r="C265" s="144" t="s">
        <v>589</v>
      </c>
      <c r="D265" s="144" t="s">
        <v>142</v>
      </c>
      <c r="E265" s="145" t="s">
        <v>1189</v>
      </c>
      <c r="F265" s="146" t="s">
        <v>1190</v>
      </c>
      <c r="G265" s="147" t="s">
        <v>187</v>
      </c>
      <c r="H265" s="148">
        <v>7</v>
      </c>
      <c r="I265" s="149">
        <v>11.38</v>
      </c>
      <c r="J265" s="149">
        <f t="shared" si="60"/>
        <v>79.66</v>
      </c>
      <c r="K265" s="150"/>
      <c r="L265" s="27"/>
      <c r="M265" s="151" t="s">
        <v>1</v>
      </c>
      <c r="N265" s="152" t="s">
        <v>34</v>
      </c>
      <c r="O265" s="153">
        <v>0</v>
      </c>
      <c r="P265" s="153">
        <f t="shared" si="61"/>
        <v>0</v>
      </c>
      <c r="Q265" s="153">
        <v>0</v>
      </c>
      <c r="R265" s="153">
        <f t="shared" si="62"/>
        <v>0</v>
      </c>
      <c r="S265" s="153">
        <v>0</v>
      </c>
      <c r="T265" s="154">
        <f t="shared" si="6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5" t="s">
        <v>169</v>
      </c>
      <c r="AT265" s="155" t="s">
        <v>142</v>
      </c>
      <c r="AU265" s="155" t="s">
        <v>76</v>
      </c>
      <c r="AY265" s="14" t="s">
        <v>140</v>
      </c>
      <c r="BE265" s="156">
        <f t="shared" si="64"/>
        <v>0</v>
      </c>
      <c r="BF265" s="156">
        <f t="shared" si="65"/>
        <v>79.66</v>
      </c>
      <c r="BG265" s="156">
        <f t="shared" si="66"/>
        <v>0</v>
      </c>
      <c r="BH265" s="156">
        <f t="shared" si="67"/>
        <v>0</v>
      </c>
      <c r="BI265" s="156">
        <f t="shared" si="68"/>
        <v>0</v>
      </c>
      <c r="BJ265" s="14" t="s">
        <v>76</v>
      </c>
      <c r="BK265" s="156">
        <f t="shared" si="69"/>
        <v>79.66</v>
      </c>
      <c r="BL265" s="14" t="s">
        <v>169</v>
      </c>
      <c r="BM265" s="155" t="s">
        <v>592</v>
      </c>
    </row>
    <row r="266" spans="1:65" s="2" customFormat="1" ht="16.5" customHeight="1">
      <c r="A266" s="26"/>
      <c r="B266" s="143"/>
      <c r="C266" s="157" t="s">
        <v>361</v>
      </c>
      <c r="D266" s="157" t="s">
        <v>155</v>
      </c>
      <c r="E266" s="158" t="s">
        <v>1191</v>
      </c>
      <c r="F266" s="159" t="s">
        <v>1192</v>
      </c>
      <c r="G266" s="160" t="s">
        <v>187</v>
      </c>
      <c r="H266" s="161">
        <v>6</v>
      </c>
      <c r="I266" s="162">
        <v>37.76</v>
      </c>
      <c r="J266" s="162">
        <f t="shared" si="60"/>
        <v>226.56</v>
      </c>
      <c r="K266" s="163"/>
      <c r="L266" s="164"/>
      <c r="M266" s="165" t="s">
        <v>1</v>
      </c>
      <c r="N266" s="166" t="s">
        <v>34</v>
      </c>
      <c r="O266" s="153">
        <v>0</v>
      </c>
      <c r="P266" s="153">
        <f t="shared" si="61"/>
        <v>0</v>
      </c>
      <c r="Q266" s="153">
        <v>0</v>
      </c>
      <c r="R266" s="153">
        <f t="shared" si="62"/>
        <v>0</v>
      </c>
      <c r="S266" s="153">
        <v>0</v>
      </c>
      <c r="T266" s="154">
        <f t="shared" si="6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5" t="s">
        <v>199</v>
      </c>
      <c r="AT266" s="155" t="s">
        <v>155</v>
      </c>
      <c r="AU266" s="155" t="s">
        <v>76</v>
      </c>
      <c r="AY266" s="14" t="s">
        <v>140</v>
      </c>
      <c r="BE266" s="156">
        <f t="shared" si="64"/>
        <v>0</v>
      </c>
      <c r="BF266" s="156">
        <f t="shared" si="65"/>
        <v>226.56</v>
      </c>
      <c r="BG266" s="156">
        <f t="shared" si="66"/>
        <v>0</v>
      </c>
      <c r="BH266" s="156">
        <f t="shared" si="67"/>
        <v>0</v>
      </c>
      <c r="BI266" s="156">
        <f t="shared" si="68"/>
        <v>0</v>
      </c>
      <c r="BJ266" s="14" t="s">
        <v>76</v>
      </c>
      <c r="BK266" s="156">
        <f t="shared" si="69"/>
        <v>226.56</v>
      </c>
      <c r="BL266" s="14" t="s">
        <v>169</v>
      </c>
      <c r="BM266" s="155" t="s">
        <v>595</v>
      </c>
    </row>
    <row r="267" spans="1:65" s="2" customFormat="1" ht="16.5" customHeight="1">
      <c r="A267" s="26"/>
      <c r="B267" s="143"/>
      <c r="C267" s="157" t="s">
        <v>598</v>
      </c>
      <c r="D267" s="157" t="s">
        <v>155</v>
      </c>
      <c r="E267" s="158" t="s">
        <v>1193</v>
      </c>
      <c r="F267" s="159" t="s">
        <v>1194</v>
      </c>
      <c r="G267" s="160" t="s">
        <v>187</v>
      </c>
      <c r="H267" s="161">
        <v>1</v>
      </c>
      <c r="I267" s="162">
        <v>99.88</v>
      </c>
      <c r="J267" s="162">
        <f t="shared" si="60"/>
        <v>99.88</v>
      </c>
      <c r="K267" s="163"/>
      <c r="L267" s="164"/>
      <c r="M267" s="165" t="s">
        <v>1</v>
      </c>
      <c r="N267" s="166" t="s">
        <v>34</v>
      </c>
      <c r="O267" s="153">
        <v>0</v>
      </c>
      <c r="P267" s="153">
        <f t="shared" si="61"/>
        <v>0</v>
      </c>
      <c r="Q267" s="153">
        <v>0</v>
      </c>
      <c r="R267" s="153">
        <f t="shared" si="62"/>
        <v>0</v>
      </c>
      <c r="S267" s="153">
        <v>0</v>
      </c>
      <c r="T267" s="154">
        <f t="shared" si="6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5" t="s">
        <v>199</v>
      </c>
      <c r="AT267" s="155" t="s">
        <v>155</v>
      </c>
      <c r="AU267" s="155" t="s">
        <v>76</v>
      </c>
      <c r="AY267" s="14" t="s">
        <v>140</v>
      </c>
      <c r="BE267" s="156">
        <f t="shared" si="64"/>
        <v>0</v>
      </c>
      <c r="BF267" s="156">
        <f t="shared" si="65"/>
        <v>99.88</v>
      </c>
      <c r="BG267" s="156">
        <f t="shared" si="66"/>
        <v>0</v>
      </c>
      <c r="BH267" s="156">
        <f t="shared" si="67"/>
        <v>0</v>
      </c>
      <c r="BI267" s="156">
        <f t="shared" si="68"/>
        <v>0</v>
      </c>
      <c r="BJ267" s="14" t="s">
        <v>76</v>
      </c>
      <c r="BK267" s="156">
        <f t="shared" si="69"/>
        <v>99.88</v>
      </c>
      <c r="BL267" s="14" t="s">
        <v>169</v>
      </c>
      <c r="BM267" s="155" t="s">
        <v>601</v>
      </c>
    </row>
    <row r="268" spans="1:65" s="2" customFormat="1" ht="24.15" customHeight="1">
      <c r="A268" s="26"/>
      <c r="B268" s="143"/>
      <c r="C268" s="144" t="s">
        <v>364</v>
      </c>
      <c r="D268" s="144" t="s">
        <v>142</v>
      </c>
      <c r="E268" s="145" t="s">
        <v>1195</v>
      </c>
      <c r="F268" s="146" t="s">
        <v>1196</v>
      </c>
      <c r="G268" s="147" t="s">
        <v>187</v>
      </c>
      <c r="H268" s="148">
        <v>1</v>
      </c>
      <c r="I268" s="149">
        <v>22.5</v>
      </c>
      <c r="J268" s="149">
        <f t="shared" si="60"/>
        <v>22.5</v>
      </c>
      <c r="K268" s="150"/>
      <c r="L268" s="27"/>
      <c r="M268" s="151" t="s">
        <v>1</v>
      </c>
      <c r="N268" s="152" t="s">
        <v>34</v>
      </c>
      <c r="O268" s="153">
        <v>0</v>
      </c>
      <c r="P268" s="153">
        <f t="shared" si="61"/>
        <v>0</v>
      </c>
      <c r="Q268" s="153">
        <v>0</v>
      </c>
      <c r="R268" s="153">
        <f t="shared" si="62"/>
        <v>0</v>
      </c>
      <c r="S268" s="153">
        <v>0</v>
      </c>
      <c r="T268" s="154">
        <f t="shared" si="6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5" t="s">
        <v>169</v>
      </c>
      <c r="AT268" s="155" t="s">
        <v>142</v>
      </c>
      <c r="AU268" s="155" t="s">
        <v>76</v>
      </c>
      <c r="AY268" s="14" t="s">
        <v>140</v>
      </c>
      <c r="BE268" s="156">
        <f t="shared" si="64"/>
        <v>0</v>
      </c>
      <c r="BF268" s="156">
        <f t="shared" si="65"/>
        <v>22.5</v>
      </c>
      <c r="BG268" s="156">
        <f t="shared" si="66"/>
        <v>0</v>
      </c>
      <c r="BH268" s="156">
        <f t="shared" si="67"/>
        <v>0</v>
      </c>
      <c r="BI268" s="156">
        <f t="shared" si="68"/>
        <v>0</v>
      </c>
      <c r="BJ268" s="14" t="s">
        <v>76</v>
      </c>
      <c r="BK268" s="156">
        <f t="shared" si="69"/>
        <v>22.5</v>
      </c>
      <c r="BL268" s="14" t="s">
        <v>169</v>
      </c>
      <c r="BM268" s="155" t="s">
        <v>604</v>
      </c>
    </row>
    <row r="269" spans="1:65" s="2" customFormat="1" ht="24.15" customHeight="1">
      <c r="A269" s="26"/>
      <c r="B269" s="143"/>
      <c r="C269" s="157" t="s">
        <v>607</v>
      </c>
      <c r="D269" s="157" t="s">
        <v>155</v>
      </c>
      <c r="E269" s="158" t="s">
        <v>1197</v>
      </c>
      <c r="F269" s="159" t="s">
        <v>1198</v>
      </c>
      <c r="G269" s="160" t="s">
        <v>187</v>
      </c>
      <c r="H269" s="161">
        <v>1</v>
      </c>
      <c r="I269" s="162">
        <v>209.1</v>
      </c>
      <c r="J269" s="162">
        <f t="shared" si="60"/>
        <v>209.1</v>
      </c>
      <c r="K269" s="163"/>
      <c r="L269" s="164"/>
      <c r="M269" s="165" t="s">
        <v>1</v>
      </c>
      <c r="N269" s="166" t="s">
        <v>34</v>
      </c>
      <c r="O269" s="153">
        <v>0</v>
      </c>
      <c r="P269" s="153">
        <f t="shared" si="61"/>
        <v>0</v>
      </c>
      <c r="Q269" s="153">
        <v>0</v>
      </c>
      <c r="R269" s="153">
        <f t="shared" si="62"/>
        <v>0</v>
      </c>
      <c r="S269" s="153">
        <v>0</v>
      </c>
      <c r="T269" s="154">
        <f t="shared" si="6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5" t="s">
        <v>199</v>
      </c>
      <c r="AT269" s="155" t="s">
        <v>155</v>
      </c>
      <c r="AU269" s="155" t="s">
        <v>76</v>
      </c>
      <c r="AY269" s="14" t="s">
        <v>140</v>
      </c>
      <c r="BE269" s="156">
        <f t="shared" si="64"/>
        <v>0</v>
      </c>
      <c r="BF269" s="156">
        <f t="shared" si="65"/>
        <v>209.1</v>
      </c>
      <c r="BG269" s="156">
        <f t="shared" si="66"/>
        <v>0</v>
      </c>
      <c r="BH269" s="156">
        <f t="shared" si="67"/>
        <v>0</v>
      </c>
      <c r="BI269" s="156">
        <f t="shared" si="68"/>
        <v>0</v>
      </c>
      <c r="BJ269" s="14" t="s">
        <v>76</v>
      </c>
      <c r="BK269" s="156">
        <f t="shared" si="69"/>
        <v>209.1</v>
      </c>
      <c r="BL269" s="14" t="s">
        <v>169</v>
      </c>
      <c r="BM269" s="155" t="s">
        <v>610</v>
      </c>
    </row>
    <row r="270" spans="1:65" s="2" customFormat="1" ht="37.950000000000003" customHeight="1">
      <c r="A270" s="26"/>
      <c r="B270" s="143"/>
      <c r="C270" s="144" t="s">
        <v>368</v>
      </c>
      <c r="D270" s="144" t="s">
        <v>142</v>
      </c>
      <c r="E270" s="145" t="s">
        <v>1199</v>
      </c>
      <c r="F270" s="146" t="s">
        <v>1200</v>
      </c>
      <c r="G270" s="147" t="s">
        <v>187</v>
      </c>
      <c r="H270" s="148">
        <v>7</v>
      </c>
      <c r="I270" s="149">
        <v>11.93</v>
      </c>
      <c r="J270" s="149">
        <f t="shared" si="60"/>
        <v>83.51</v>
      </c>
      <c r="K270" s="150"/>
      <c r="L270" s="27"/>
      <c r="M270" s="151" t="s">
        <v>1</v>
      </c>
      <c r="N270" s="152" t="s">
        <v>34</v>
      </c>
      <c r="O270" s="153">
        <v>0</v>
      </c>
      <c r="P270" s="153">
        <f t="shared" si="61"/>
        <v>0</v>
      </c>
      <c r="Q270" s="153">
        <v>0</v>
      </c>
      <c r="R270" s="153">
        <f t="shared" si="62"/>
        <v>0</v>
      </c>
      <c r="S270" s="153">
        <v>0</v>
      </c>
      <c r="T270" s="154">
        <f t="shared" si="6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5" t="s">
        <v>169</v>
      </c>
      <c r="AT270" s="155" t="s">
        <v>142</v>
      </c>
      <c r="AU270" s="155" t="s">
        <v>76</v>
      </c>
      <c r="AY270" s="14" t="s">
        <v>140</v>
      </c>
      <c r="BE270" s="156">
        <f t="shared" si="64"/>
        <v>0</v>
      </c>
      <c r="BF270" s="156">
        <f t="shared" si="65"/>
        <v>83.51</v>
      </c>
      <c r="BG270" s="156">
        <f t="shared" si="66"/>
        <v>0</v>
      </c>
      <c r="BH270" s="156">
        <f t="shared" si="67"/>
        <v>0</v>
      </c>
      <c r="BI270" s="156">
        <f t="shared" si="68"/>
        <v>0</v>
      </c>
      <c r="BJ270" s="14" t="s">
        <v>76</v>
      </c>
      <c r="BK270" s="156">
        <f t="shared" si="69"/>
        <v>83.51</v>
      </c>
      <c r="BL270" s="14" t="s">
        <v>169</v>
      </c>
      <c r="BM270" s="155" t="s">
        <v>613</v>
      </c>
    </row>
    <row r="271" spans="1:65" s="2" customFormat="1" ht="16.5" customHeight="1">
      <c r="A271" s="26"/>
      <c r="B271" s="143"/>
      <c r="C271" s="157" t="s">
        <v>614</v>
      </c>
      <c r="D271" s="157" t="s">
        <v>155</v>
      </c>
      <c r="E271" s="158" t="s">
        <v>1201</v>
      </c>
      <c r="F271" s="159" t="s">
        <v>1202</v>
      </c>
      <c r="G271" s="160" t="s">
        <v>187</v>
      </c>
      <c r="H271" s="161">
        <v>6</v>
      </c>
      <c r="I271" s="162">
        <v>413.85</v>
      </c>
      <c r="J271" s="162">
        <f t="shared" si="60"/>
        <v>2483.1</v>
      </c>
      <c r="K271" s="163"/>
      <c r="L271" s="164"/>
      <c r="M271" s="165" t="s">
        <v>1</v>
      </c>
      <c r="N271" s="166" t="s">
        <v>34</v>
      </c>
      <c r="O271" s="153">
        <v>0</v>
      </c>
      <c r="P271" s="153">
        <f t="shared" si="61"/>
        <v>0</v>
      </c>
      <c r="Q271" s="153">
        <v>0</v>
      </c>
      <c r="R271" s="153">
        <f t="shared" si="62"/>
        <v>0</v>
      </c>
      <c r="S271" s="153">
        <v>0</v>
      </c>
      <c r="T271" s="154">
        <f t="shared" si="6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5" t="s">
        <v>199</v>
      </c>
      <c r="AT271" s="155" t="s">
        <v>155</v>
      </c>
      <c r="AU271" s="155" t="s">
        <v>76</v>
      </c>
      <c r="AY271" s="14" t="s">
        <v>140</v>
      </c>
      <c r="BE271" s="156">
        <f t="shared" si="64"/>
        <v>0</v>
      </c>
      <c r="BF271" s="156">
        <f t="shared" si="65"/>
        <v>2483.1</v>
      </c>
      <c r="BG271" s="156">
        <f t="shared" si="66"/>
        <v>0</v>
      </c>
      <c r="BH271" s="156">
        <f t="shared" si="67"/>
        <v>0</v>
      </c>
      <c r="BI271" s="156">
        <f t="shared" si="68"/>
        <v>0</v>
      </c>
      <c r="BJ271" s="14" t="s">
        <v>76</v>
      </c>
      <c r="BK271" s="156">
        <f t="shared" si="69"/>
        <v>2483.1</v>
      </c>
      <c r="BL271" s="14" t="s">
        <v>169</v>
      </c>
      <c r="BM271" s="155" t="s">
        <v>617</v>
      </c>
    </row>
    <row r="272" spans="1:65" s="2" customFormat="1" ht="16.5" customHeight="1">
      <c r="A272" s="26"/>
      <c r="B272" s="143"/>
      <c r="C272" s="157" t="s">
        <v>371</v>
      </c>
      <c r="D272" s="157" t="s">
        <v>155</v>
      </c>
      <c r="E272" s="158" t="s">
        <v>1203</v>
      </c>
      <c r="F272" s="159" t="s">
        <v>1204</v>
      </c>
      <c r="G272" s="160" t="s">
        <v>187</v>
      </c>
      <c r="H272" s="161">
        <v>1</v>
      </c>
      <c r="I272" s="162">
        <v>93.69</v>
      </c>
      <c r="J272" s="162">
        <f t="shared" si="60"/>
        <v>93.69</v>
      </c>
      <c r="K272" s="163"/>
      <c r="L272" s="164"/>
      <c r="M272" s="165" t="s">
        <v>1</v>
      </c>
      <c r="N272" s="166" t="s">
        <v>34</v>
      </c>
      <c r="O272" s="153">
        <v>0</v>
      </c>
      <c r="P272" s="153">
        <f t="shared" si="61"/>
        <v>0</v>
      </c>
      <c r="Q272" s="153">
        <v>0</v>
      </c>
      <c r="R272" s="153">
        <f t="shared" si="62"/>
        <v>0</v>
      </c>
      <c r="S272" s="153">
        <v>0</v>
      </c>
      <c r="T272" s="154">
        <f t="shared" si="6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5" t="s">
        <v>199</v>
      </c>
      <c r="AT272" s="155" t="s">
        <v>155</v>
      </c>
      <c r="AU272" s="155" t="s">
        <v>76</v>
      </c>
      <c r="AY272" s="14" t="s">
        <v>140</v>
      </c>
      <c r="BE272" s="156">
        <f t="shared" si="64"/>
        <v>0</v>
      </c>
      <c r="BF272" s="156">
        <f t="shared" si="65"/>
        <v>93.69</v>
      </c>
      <c r="BG272" s="156">
        <f t="shared" si="66"/>
        <v>0</v>
      </c>
      <c r="BH272" s="156">
        <f t="shared" si="67"/>
        <v>0</v>
      </c>
      <c r="BI272" s="156">
        <f t="shared" si="68"/>
        <v>0</v>
      </c>
      <c r="BJ272" s="14" t="s">
        <v>76</v>
      </c>
      <c r="BK272" s="156">
        <f t="shared" si="69"/>
        <v>93.69</v>
      </c>
      <c r="BL272" s="14" t="s">
        <v>169</v>
      </c>
      <c r="BM272" s="155" t="s">
        <v>620</v>
      </c>
    </row>
    <row r="273" spans="1:65" s="2" customFormat="1" ht="24.15" customHeight="1">
      <c r="A273" s="26"/>
      <c r="B273" s="143"/>
      <c r="C273" s="144" t="s">
        <v>621</v>
      </c>
      <c r="D273" s="144" t="s">
        <v>142</v>
      </c>
      <c r="E273" s="145" t="s">
        <v>1205</v>
      </c>
      <c r="F273" s="146" t="s">
        <v>1206</v>
      </c>
      <c r="G273" s="147" t="s">
        <v>187</v>
      </c>
      <c r="H273" s="148">
        <v>7</v>
      </c>
      <c r="I273" s="149">
        <v>8.77</v>
      </c>
      <c r="J273" s="149">
        <f t="shared" si="60"/>
        <v>61.39</v>
      </c>
      <c r="K273" s="150"/>
      <c r="L273" s="27"/>
      <c r="M273" s="151" t="s">
        <v>1</v>
      </c>
      <c r="N273" s="152" t="s">
        <v>34</v>
      </c>
      <c r="O273" s="153">
        <v>0</v>
      </c>
      <c r="P273" s="153">
        <f t="shared" si="61"/>
        <v>0</v>
      </c>
      <c r="Q273" s="153">
        <v>0</v>
      </c>
      <c r="R273" s="153">
        <f t="shared" si="62"/>
        <v>0</v>
      </c>
      <c r="S273" s="153">
        <v>0</v>
      </c>
      <c r="T273" s="154">
        <f t="shared" si="6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5" t="s">
        <v>169</v>
      </c>
      <c r="AT273" s="155" t="s">
        <v>142</v>
      </c>
      <c r="AU273" s="155" t="s">
        <v>76</v>
      </c>
      <c r="AY273" s="14" t="s">
        <v>140</v>
      </c>
      <c r="BE273" s="156">
        <f t="shared" si="64"/>
        <v>0</v>
      </c>
      <c r="BF273" s="156">
        <f t="shared" si="65"/>
        <v>61.39</v>
      </c>
      <c r="BG273" s="156">
        <f t="shared" si="66"/>
        <v>0</v>
      </c>
      <c r="BH273" s="156">
        <f t="shared" si="67"/>
        <v>0</v>
      </c>
      <c r="BI273" s="156">
        <f t="shared" si="68"/>
        <v>0</v>
      </c>
      <c r="BJ273" s="14" t="s">
        <v>76</v>
      </c>
      <c r="BK273" s="156">
        <f t="shared" si="69"/>
        <v>61.39</v>
      </c>
      <c r="BL273" s="14" t="s">
        <v>169</v>
      </c>
      <c r="BM273" s="155" t="s">
        <v>624</v>
      </c>
    </row>
    <row r="274" spans="1:65" s="2" customFormat="1" ht="21.75" customHeight="1">
      <c r="A274" s="26"/>
      <c r="B274" s="143"/>
      <c r="C274" s="157" t="s">
        <v>375</v>
      </c>
      <c r="D274" s="157" t="s">
        <v>155</v>
      </c>
      <c r="E274" s="158" t="s">
        <v>1207</v>
      </c>
      <c r="F274" s="159" t="s">
        <v>1208</v>
      </c>
      <c r="G274" s="160" t="s">
        <v>187</v>
      </c>
      <c r="H274" s="161">
        <v>7</v>
      </c>
      <c r="I274" s="162">
        <v>28.51</v>
      </c>
      <c r="J274" s="162">
        <f t="shared" si="60"/>
        <v>199.57</v>
      </c>
      <c r="K274" s="163"/>
      <c r="L274" s="164"/>
      <c r="M274" s="165" t="s">
        <v>1</v>
      </c>
      <c r="N274" s="166" t="s">
        <v>34</v>
      </c>
      <c r="O274" s="153">
        <v>0</v>
      </c>
      <c r="P274" s="153">
        <f t="shared" si="61"/>
        <v>0</v>
      </c>
      <c r="Q274" s="153">
        <v>0</v>
      </c>
      <c r="R274" s="153">
        <f t="shared" si="62"/>
        <v>0</v>
      </c>
      <c r="S274" s="153">
        <v>0</v>
      </c>
      <c r="T274" s="154">
        <f t="shared" si="6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5" t="s">
        <v>199</v>
      </c>
      <c r="AT274" s="155" t="s">
        <v>155</v>
      </c>
      <c r="AU274" s="155" t="s">
        <v>76</v>
      </c>
      <c r="AY274" s="14" t="s">
        <v>140</v>
      </c>
      <c r="BE274" s="156">
        <f t="shared" si="64"/>
        <v>0</v>
      </c>
      <c r="BF274" s="156">
        <f t="shared" si="65"/>
        <v>199.57</v>
      </c>
      <c r="BG274" s="156">
        <f t="shared" si="66"/>
        <v>0</v>
      </c>
      <c r="BH274" s="156">
        <f t="shared" si="67"/>
        <v>0</v>
      </c>
      <c r="BI274" s="156">
        <f t="shared" si="68"/>
        <v>0</v>
      </c>
      <c r="BJ274" s="14" t="s">
        <v>76</v>
      </c>
      <c r="BK274" s="156">
        <f t="shared" si="69"/>
        <v>199.57</v>
      </c>
      <c r="BL274" s="14" t="s">
        <v>169</v>
      </c>
      <c r="BM274" s="155" t="s">
        <v>627</v>
      </c>
    </row>
    <row r="275" spans="1:65" s="2" customFormat="1" ht="24.15" customHeight="1">
      <c r="A275" s="26"/>
      <c r="B275" s="143"/>
      <c r="C275" s="144" t="s">
        <v>628</v>
      </c>
      <c r="D275" s="144" t="s">
        <v>142</v>
      </c>
      <c r="E275" s="145" t="s">
        <v>1209</v>
      </c>
      <c r="F275" s="146" t="s">
        <v>1210</v>
      </c>
      <c r="G275" s="147" t="s">
        <v>187</v>
      </c>
      <c r="H275" s="148">
        <v>2</v>
      </c>
      <c r="I275" s="149">
        <v>8.81</v>
      </c>
      <c r="J275" s="149">
        <f t="shared" si="60"/>
        <v>17.62</v>
      </c>
      <c r="K275" s="150"/>
      <c r="L275" s="27"/>
      <c r="M275" s="151" t="s">
        <v>1</v>
      </c>
      <c r="N275" s="152" t="s">
        <v>34</v>
      </c>
      <c r="O275" s="153">
        <v>0</v>
      </c>
      <c r="P275" s="153">
        <f t="shared" si="61"/>
        <v>0</v>
      </c>
      <c r="Q275" s="153">
        <v>0</v>
      </c>
      <c r="R275" s="153">
        <f t="shared" si="62"/>
        <v>0</v>
      </c>
      <c r="S275" s="153">
        <v>0</v>
      </c>
      <c r="T275" s="154">
        <f t="shared" si="6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5" t="s">
        <v>169</v>
      </c>
      <c r="AT275" s="155" t="s">
        <v>142</v>
      </c>
      <c r="AU275" s="155" t="s">
        <v>76</v>
      </c>
      <c r="AY275" s="14" t="s">
        <v>140</v>
      </c>
      <c r="BE275" s="156">
        <f t="shared" si="64"/>
        <v>0</v>
      </c>
      <c r="BF275" s="156">
        <f t="shared" si="65"/>
        <v>17.62</v>
      </c>
      <c r="BG275" s="156">
        <f t="shared" si="66"/>
        <v>0</v>
      </c>
      <c r="BH275" s="156">
        <f t="shared" si="67"/>
        <v>0</v>
      </c>
      <c r="BI275" s="156">
        <f t="shared" si="68"/>
        <v>0</v>
      </c>
      <c r="BJ275" s="14" t="s">
        <v>76</v>
      </c>
      <c r="BK275" s="156">
        <f t="shared" si="69"/>
        <v>17.62</v>
      </c>
      <c r="BL275" s="14" t="s">
        <v>169</v>
      </c>
      <c r="BM275" s="155" t="s">
        <v>631</v>
      </c>
    </row>
    <row r="276" spans="1:65" s="2" customFormat="1" ht="33" customHeight="1">
      <c r="A276" s="26"/>
      <c r="B276" s="143"/>
      <c r="C276" s="157" t="s">
        <v>378</v>
      </c>
      <c r="D276" s="157" t="s">
        <v>155</v>
      </c>
      <c r="E276" s="158" t="s">
        <v>1211</v>
      </c>
      <c r="F276" s="159" t="s">
        <v>1212</v>
      </c>
      <c r="G276" s="160" t="s">
        <v>187</v>
      </c>
      <c r="H276" s="161">
        <v>1</v>
      </c>
      <c r="I276" s="162">
        <v>17.46</v>
      </c>
      <c r="J276" s="162">
        <f t="shared" si="60"/>
        <v>17.46</v>
      </c>
      <c r="K276" s="163"/>
      <c r="L276" s="164"/>
      <c r="M276" s="165" t="s">
        <v>1</v>
      </c>
      <c r="N276" s="166" t="s">
        <v>34</v>
      </c>
      <c r="O276" s="153">
        <v>0</v>
      </c>
      <c r="P276" s="153">
        <f t="shared" si="61"/>
        <v>0</v>
      </c>
      <c r="Q276" s="153">
        <v>0</v>
      </c>
      <c r="R276" s="153">
        <f t="shared" si="62"/>
        <v>0</v>
      </c>
      <c r="S276" s="153">
        <v>0</v>
      </c>
      <c r="T276" s="154">
        <f t="shared" si="6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5" t="s">
        <v>199</v>
      </c>
      <c r="AT276" s="155" t="s">
        <v>155</v>
      </c>
      <c r="AU276" s="155" t="s">
        <v>76</v>
      </c>
      <c r="AY276" s="14" t="s">
        <v>140</v>
      </c>
      <c r="BE276" s="156">
        <f t="shared" si="64"/>
        <v>0</v>
      </c>
      <c r="BF276" s="156">
        <f t="shared" si="65"/>
        <v>17.46</v>
      </c>
      <c r="BG276" s="156">
        <f t="shared" si="66"/>
        <v>0</v>
      </c>
      <c r="BH276" s="156">
        <f t="shared" si="67"/>
        <v>0</v>
      </c>
      <c r="BI276" s="156">
        <f t="shared" si="68"/>
        <v>0</v>
      </c>
      <c r="BJ276" s="14" t="s">
        <v>76</v>
      </c>
      <c r="BK276" s="156">
        <f t="shared" si="69"/>
        <v>17.46</v>
      </c>
      <c r="BL276" s="14" t="s">
        <v>169</v>
      </c>
      <c r="BM276" s="155" t="s">
        <v>634</v>
      </c>
    </row>
    <row r="277" spans="1:65" s="2" customFormat="1" ht="37.950000000000003" customHeight="1">
      <c r="A277" s="26"/>
      <c r="B277" s="143"/>
      <c r="C277" s="157" t="s">
        <v>635</v>
      </c>
      <c r="D277" s="157" t="s">
        <v>155</v>
      </c>
      <c r="E277" s="158" t="s">
        <v>1213</v>
      </c>
      <c r="F277" s="159" t="s">
        <v>1214</v>
      </c>
      <c r="G277" s="160" t="s">
        <v>187</v>
      </c>
      <c r="H277" s="161">
        <v>1</v>
      </c>
      <c r="I277" s="162">
        <v>35.85</v>
      </c>
      <c r="J277" s="162">
        <f t="shared" si="60"/>
        <v>35.85</v>
      </c>
      <c r="K277" s="163"/>
      <c r="L277" s="164"/>
      <c r="M277" s="165" t="s">
        <v>1</v>
      </c>
      <c r="N277" s="166" t="s">
        <v>34</v>
      </c>
      <c r="O277" s="153">
        <v>0</v>
      </c>
      <c r="P277" s="153">
        <f t="shared" si="61"/>
        <v>0</v>
      </c>
      <c r="Q277" s="153">
        <v>0</v>
      </c>
      <c r="R277" s="153">
        <f t="shared" si="62"/>
        <v>0</v>
      </c>
      <c r="S277" s="153">
        <v>0</v>
      </c>
      <c r="T277" s="154">
        <f t="shared" si="6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5" t="s">
        <v>199</v>
      </c>
      <c r="AT277" s="155" t="s">
        <v>155</v>
      </c>
      <c r="AU277" s="155" t="s">
        <v>76</v>
      </c>
      <c r="AY277" s="14" t="s">
        <v>140</v>
      </c>
      <c r="BE277" s="156">
        <f t="shared" si="64"/>
        <v>0</v>
      </c>
      <c r="BF277" s="156">
        <f t="shared" si="65"/>
        <v>35.85</v>
      </c>
      <c r="BG277" s="156">
        <f t="shared" si="66"/>
        <v>0</v>
      </c>
      <c r="BH277" s="156">
        <f t="shared" si="67"/>
        <v>0</v>
      </c>
      <c r="BI277" s="156">
        <f t="shared" si="68"/>
        <v>0</v>
      </c>
      <c r="BJ277" s="14" t="s">
        <v>76</v>
      </c>
      <c r="BK277" s="156">
        <f t="shared" si="69"/>
        <v>35.85</v>
      </c>
      <c r="BL277" s="14" t="s">
        <v>169</v>
      </c>
      <c r="BM277" s="155" t="s">
        <v>638</v>
      </c>
    </row>
    <row r="278" spans="1:65" s="2" customFormat="1" ht="24.15" customHeight="1">
      <c r="A278" s="26"/>
      <c r="B278" s="143"/>
      <c r="C278" s="144" t="s">
        <v>382</v>
      </c>
      <c r="D278" s="144" t="s">
        <v>142</v>
      </c>
      <c r="E278" s="145" t="s">
        <v>1215</v>
      </c>
      <c r="F278" s="146" t="s">
        <v>1216</v>
      </c>
      <c r="G278" s="147" t="s">
        <v>158</v>
      </c>
      <c r="H278" s="148">
        <v>0.81299999999999994</v>
      </c>
      <c r="I278" s="149">
        <v>31.43</v>
      </c>
      <c r="J278" s="149">
        <f t="shared" si="60"/>
        <v>25.55</v>
      </c>
      <c r="K278" s="150"/>
      <c r="L278" s="27"/>
      <c r="M278" s="151" t="s">
        <v>1</v>
      </c>
      <c r="N278" s="152" t="s">
        <v>34</v>
      </c>
      <c r="O278" s="153">
        <v>0</v>
      </c>
      <c r="P278" s="153">
        <f t="shared" si="61"/>
        <v>0</v>
      </c>
      <c r="Q278" s="153">
        <v>0</v>
      </c>
      <c r="R278" s="153">
        <f t="shared" si="62"/>
        <v>0</v>
      </c>
      <c r="S278" s="153">
        <v>0</v>
      </c>
      <c r="T278" s="154">
        <f t="shared" si="6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5" t="s">
        <v>169</v>
      </c>
      <c r="AT278" s="155" t="s">
        <v>142</v>
      </c>
      <c r="AU278" s="155" t="s">
        <v>76</v>
      </c>
      <c r="AY278" s="14" t="s">
        <v>140</v>
      </c>
      <c r="BE278" s="156">
        <f t="shared" si="64"/>
        <v>0</v>
      </c>
      <c r="BF278" s="156">
        <f t="shared" si="65"/>
        <v>25.55</v>
      </c>
      <c r="BG278" s="156">
        <f t="shared" si="66"/>
        <v>0</v>
      </c>
      <c r="BH278" s="156">
        <f t="shared" si="67"/>
        <v>0</v>
      </c>
      <c r="BI278" s="156">
        <f t="shared" si="68"/>
        <v>0</v>
      </c>
      <c r="BJ278" s="14" t="s">
        <v>76</v>
      </c>
      <c r="BK278" s="156">
        <f t="shared" si="69"/>
        <v>25.55</v>
      </c>
      <c r="BL278" s="14" t="s">
        <v>169</v>
      </c>
      <c r="BM278" s="155" t="s">
        <v>641</v>
      </c>
    </row>
    <row r="279" spans="1:65" s="12" customFormat="1" ht="22.95" customHeight="1">
      <c r="B279" s="131"/>
      <c r="D279" s="132" t="s">
        <v>67</v>
      </c>
      <c r="E279" s="141" t="s">
        <v>674</v>
      </c>
      <c r="F279" s="141" t="s">
        <v>675</v>
      </c>
      <c r="J279" s="142">
        <f>BK279</f>
        <v>1307.6499999999996</v>
      </c>
      <c r="L279" s="131"/>
      <c r="M279" s="135"/>
      <c r="N279" s="136"/>
      <c r="O279" s="136"/>
      <c r="P279" s="137">
        <f>SUM(P280:P289)</f>
        <v>0</v>
      </c>
      <c r="Q279" s="136"/>
      <c r="R279" s="137">
        <f>SUM(R280:R289)</f>
        <v>0</v>
      </c>
      <c r="S279" s="136"/>
      <c r="T279" s="138">
        <f>SUM(T280:T289)</f>
        <v>0</v>
      </c>
      <c r="AR279" s="132" t="s">
        <v>76</v>
      </c>
      <c r="AT279" s="139" t="s">
        <v>67</v>
      </c>
      <c r="AU279" s="139" t="s">
        <v>72</v>
      </c>
      <c r="AY279" s="132" t="s">
        <v>140</v>
      </c>
      <c r="BK279" s="140">
        <f>SUM(BK280:BK289)</f>
        <v>1307.6499999999996</v>
      </c>
    </row>
    <row r="280" spans="1:65" s="2" customFormat="1" ht="21.75" customHeight="1">
      <c r="A280" s="26"/>
      <c r="B280" s="143"/>
      <c r="C280" s="144" t="s">
        <v>642</v>
      </c>
      <c r="D280" s="144" t="s">
        <v>142</v>
      </c>
      <c r="E280" s="145" t="s">
        <v>1217</v>
      </c>
      <c r="F280" s="146" t="s">
        <v>939</v>
      </c>
      <c r="G280" s="147" t="s">
        <v>940</v>
      </c>
      <c r="H280" s="148">
        <v>10</v>
      </c>
      <c r="I280" s="149">
        <v>3.09</v>
      </c>
      <c r="J280" s="149">
        <f t="shared" ref="J280:J289" si="70">ROUND(I280*H280,2)</f>
        <v>30.9</v>
      </c>
      <c r="K280" s="150"/>
      <c r="L280" s="27"/>
      <c r="M280" s="151" t="s">
        <v>1</v>
      </c>
      <c r="N280" s="152" t="s">
        <v>34</v>
      </c>
      <c r="O280" s="153">
        <v>0</v>
      </c>
      <c r="P280" s="153">
        <f t="shared" ref="P280:P289" si="71">O280*H280</f>
        <v>0</v>
      </c>
      <c r="Q280" s="153">
        <v>0</v>
      </c>
      <c r="R280" s="153">
        <f t="shared" ref="R280:R289" si="72">Q280*H280</f>
        <v>0</v>
      </c>
      <c r="S280" s="153">
        <v>0</v>
      </c>
      <c r="T280" s="154">
        <f t="shared" ref="T280:T289" si="73">S280*H280</f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5" t="s">
        <v>169</v>
      </c>
      <c r="AT280" s="155" t="s">
        <v>142</v>
      </c>
      <c r="AU280" s="155" t="s">
        <v>76</v>
      </c>
      <c r="AY280" s="14" t="s">
        <v>140</v>
      </c>
      <c r="BE280" s="156">
        <f t="shared" ref="BE280:BE289" si="74">IF(N280="základná",J280,0)</f>
        <v>0</v>
      </c>
      <c r="BF280" s="156">
        <f t="shared" ref="BF280:BF289" si="75">IF(N280="znížená",J280,0)</f>
        <v>30.9</v>
      </c>
      <c r="BG280" s="156">
        <f t="shared" ref="BG280:BG289" si="76">IF(N280="zákl. prenesená",J280,0)</f>
        <v>0</v>
      </c>
      <c r="BH280" s="156">
        <f t="shared" ref="BH280:BH289" si="77">IF(N280="zníž. prenesená",J280,0)</f>
        <v>0</v>
      </c>
      <c r="BI280" s="156">
        <f t="shared" ref="BI280:BI289" si="78">IF(N280="nulová",J280,0)</f>
        <v>0</v>
      </c>
      <c r="BJ280" s="14" t="s">
        <v>76</v>
      </c>
      <c r="BK280" s="156">
        <f t="shared" ref="BK280:BK289" si="79">ROUND(I280*H280,2)</f>
        <v>30.9</v>
      </c>
      <c r="BL280" s="14" t="s">
        <v>169</v>
      </c>
      <c r="BM280" s="155" t="s">
        <v>645</v>
      </c>
    </row>
    <row r="281" spans="1:65" s="2" customFormat="1" ht="21.75" customHeight="1">
      <c r="A281" s="26"/>
      <c r="B281" s="143"/>
      <c r="C281" s="157" t="s">
        <v>385</v>
      </c>
      <c r="D281" s="157" t="s">
        <v>155</v>
      </c>
      <c r="E281" s="158" t="s">
        <v>934</v>
      </c>
      <c r="F281" s="159" t="s">
        <v>1218</v>
      </c>
      <c r="G281" s="160" t="s">
        <v>187</v>
      </c>
      <c r="H281" s="161">
        <v>50</v>
      </c>
      <c r="I281" s="162">
        <v>17.940000000000001</v>
      </c>
      <c r="J281" s="162">
        <f t="shared" si="70"/>
        <v>897</v>
      </c>
      <c r="K281" s="163"/>
      <c r="L281" s="164"/>
      <c r="M281" s="165" t="s">
        <v>1</v>
      </c>
      <c r="N281" s="166" t="s">
        <v>34</v>
      </c>
      <c r="O281" s="153">
        <v>0</v>
      </c>
      <c r="P281" s="153">
        <f t="shared" si="71"/>
        <v>0</v>
      </c>
      <c r="Q281" s="153">
        <v>0</v>
      </c>
      <c r="R281" s="153">
        <f t="shared" si="72"/>
        <v>0</v>
      </c>
      <c r="S281" s="153">
        <v>0</v>
      </c>
      <c r="T281" s="154">
        <f t="shared" si="7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5" t="s">
        <v>199</v>
      </c>
      <c r="AT281" s="155" t="s">
        <v>155</v>
      </c>
      <c r="AU281" s="155" t="s">
        <v>76</v>
      </c>
      <c r="AY281" s="14" t="s">
        <v>140</v>
      </c>
      <c r="BE281" s="156">
        <f t="shared" si="74"/>
        <v>0</v>
      </c>
      <c r="BF281" s="156">
        <f t="shared" si="75"/>
        <v>897</v>
      </c>
      <c r="BG281" s="156">
        <f t="shared" si="76"/>
        <v>0</v>
      </c>
      <c r="BH281" s="156">
        <f t="shared" si="77"/>
        <v>0</v>
      </c>
      <c r="BI281" s="156">
        <f t="shared" si="78"/>
        <v>0</v>
      </c>
      <c r="BJ281" s="14" t="s">
        <v>76</v>
      </c>
      <c r="BK281" s="156">
        <f t="shared" si="79"/>
        <v>897</v>
      </c>
      <c r="BL281" s="14" t="s">
        <v>169</v>
      </c>
      <c r="BM281" s="155" t="s">
        <v>648</v>
      </c>
    </row>
    <row r="282" spans="1:65" s="2" customFormat="1" ht="21.75" customHeight="1">
      <c r="A282" s="26"/>
      <c r="B282" s="143"/>
      <c r="C282" s="144" t="s">
        <v>649</v>
      </c>
      <c r="D282" s="144" t="s">
        <v>142</v>
      </c>
      <c r="E282" s="145" t="s">
        <v>1219</v>
      </c>
      <c r="F282" s="146" t="s">
        <v>944</v>
      </c>
      <c r="G282" s="147" t="s">
        <v>940</v>
      </c>
      <c r="H282" s="148">
        <v>5</v>
      </c>
      <c r="I282" s="149">
        <v>5.71</v>
      </c>
      <c r="J282" s="149">
        <f t="shared" si="70"/>
        <v>28.55</v>
      </c>
      <c r="K282" s="150"/>
      <c r="L282" s="27"/>
      <c r="M282" s="151" t="s">
        <v>1</v>
      </c>
      <c r="N282" s="152" t="s">
        <v>34</v>
      </c>
      <c r="O282" s="153">
        <v>0</v>
      </c>
      <c r="P282" s="153">
        <f t="shared" si="71"/>
        <v>0</v>
      </c>
      <c r="Q282" s="153">
        <v>0</v>
      </c>
      <c r="R282" s="153">
        <f t="shared" si="72"/>
        <v>0</v>
      </c>
      <c r="S282" s="153">
        <v>0</v>
      </c>
      <c r="T282" s="154">
        <f t="shared" si="7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5" t="s">
        <v>169</v>
      </c>
      <c r="AT282" s="155" t="s">
        <v>142</v>
      </c>
      <c r="AU282" s="155" t="s">
        <v>76</v>
      </c>
      <c r="AY282" s="14" t="s">
        <v>140</v>
      </c>
      <c r="BE282" s="156">
        <f t="shared" si="74"/>
        <v>0</v>
      </c>
      <c r="BF282" s="156">
        <f t="shared" si="75"/>
        <v>28.55</v>
      </c>
      <c r="BG282" s="156">
        <f t="shared" si="76"/>
        <v>0</v>
      </c>
      <c r="BH282" s="156">
        <f t="shared" si="77"/>
        <v>0</v>
      </c>
      <c r="BI282" s="156">
        <f t="shared" si="78"/>
        <v>0</v>
      </c>
      <c r="BJ282" s="14" t="s">
        <v>76</v>
      </c>
      <c r="BK282" s="156">
        <f t="shared" si="79"/>
        <v>28.55</v>
      </c>
      <c r="BL282" s="14" t="s">
        <v>169</v>
      </c>
      <c r="BM282" s="155" t="s">
        <v>652</v>
      </c>
    </row>
    <row r="283" spans="1:65" s="2" customFormat="1" ht="33" customHeight="1">
      <c r="A283" s="26"/>
      <c r="B283" s="143"/>
      <c r="C283" s="157" t="s">
        <v>389</v>
      </c>
      <c r="D283" s="157" t="s">
        <v>155</v>
      </c>
      <c r="E283" s="158" t="s">
        <v>1220</v>
      </c>
      <c r="F283" s="159" t="s">
        <v>1221</v>
      </c>
      <c r="G283" s="160" t="s">
        <v>187</v>
      </c>
      <c r="H283" s="161">
        <v>80</v>
      </c>
      <c r="I283" s="162">
        <v>0.51</v>
      </c>
      <c r="J283" s="162">
        <f t="shared" si="70"/>
        <v>40.799999999999997</v>
      </c>
      <c r="K283" s="163"/>
      <c r="L283" s="164"/>
      <c r="M283" s="165" t="s">
        <v>1</v>
      </c>
      <c r="N283" s="166" t="s">
        <v>34</v>
      </c>
      <c r="O283" s="153">
        <v>0</v>
      </c>
      <c r="P283" s="153">
        <f t="shared" si="71"/>
        <v>0</v>
      </c>
      <c r="Q283" s="153">
        <v>0</v>
      </c>
      <c r="R283" s="153">
        <f t="shared" si="72"/>
        <v>0</v>
      </c>
      <c r="S283" s="153">
        <v>0</v>
      </c>
      <c r="T283" s="154">
        <f t="shared" si="7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5" t="s">
        <v>199</v>
      </c>
      <c r="AT283" s="155" t="s">
        <v>155</v>
      </c>
      <c r="AU283" s="155" t="s">
        <v>76</v>
      </c>
      <c r="AY283" s="14" t="s">
        <v>140</v>
      </c>
      <c r="BE283" s="156">
        <f t="shared" si="74"/>
        <v>0</v>
      </c>
      <c r="BF283" s="156">
        <f t="shared" si="75"/>
        <v>40.799999999999997</v>
      </c>
      <c r="BG283" s="156">
        <f t="shared" si="76"/>
        <v>0</v>
      </c>
      <c r="BH283" s="156">
        <f t="shared" si="77"/>
        <v>0</v>
      </c>
      <c r="BI283" s="156">
        <f t="shared" si="78"/>
        <v>0</v>
      </c>
      <c r="BJ283" s="14" t="s">
        <v>76</v>
      </c>
      <c r="BK283" s="156">
        <f t="shared" si="79"/>
        <v>40.799999999999997</v>
      </c>
      <c r="BL283" s="14" t="s">
        <v>169</v>
      </c>
      <c r="BM283" s="155" t="s">
        <v>655</v>
      </c>
    </row>
    <row r="284" spans="1:65" s="2" customFormat="1" ht="24.15" customHeight="1">
      <c r="A284" s="26"/>
      <c r="B284" s="143"/>
      <c r="C284" s="157" t="s">
        <v>656</v>
      </c>
      <c r="D284" s="157" t="s">
        <v>155</v>
      </c>
      <c r="E284" s="158" t="s">
        <v>1222</v>
      </c>
      <c r="F284" s="159" t="s">
        <v>1223</v>
      </c>
      <c r="G284" s="160" t="s">
        <v>187</v>
      </c>
      <c r="H284" s="161">
        <v>10</v>
      </c>
      <c r="I284" s="162">
        <v>1.53</v>
      </c>
      <c r="J284" s="162">
        <f t="shared" si="70"/>
        <v>15.3</v>
      </c>
      <c r="K284" s="163"/>
      <c r="L284" s="164"/>
      <c r="M284" s="165" t="s">
        <v>1</v>
      </c>
      <c r="N284" s="166" t="s">
        <v>34</v>
      </c>
      <c r="O284" s="153">
        <v>0</v>
      </c>
      <c r="P284" s="153">
        <f t="shared" si="71"/>
        <v>0</v>
      </c>
      <c r="Q284" s="153">
        <v>0</v>
      </c>
      <c r="R284" s="153">
        <f t="shared" si="72"/>
        <v>0</v>
      </c>
      <c r="S284" s="153">
        <v>0</v>
      </c>
      <c r="T284" s="154">
        <f t="shared" si="7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5" t="s">
        <v>199</v>
      </c>
      <c r="AT284" s="155" t="s">
        <v>155</v>
      </c>
      <c r="AU284" s="155" t="s">
        <v>76</v>
      </c>
      <c r="AY284" s="14" t="s">
        <v>140</v>
      </c>
      <c r="BE284" s="156">
        <f t="shared" si="74"/>
        <v>0</v>
      </c>
      <c r="BF284" s="156">
        <f t="shared" si="75"/>
        <v>15.3</v>
      </c>
      <c r="BG284" s="156">
        <f t="shared" si="76"/>
        <v>0</v>
      </c>
      <c r="BH284" s="156">
        <f t="shared" si="77"/>
        <v>0</v>
      </c>
      <c r="BI284" s="156">
        <f t="shared" si="78"/>
        <v>0</v>
      </c>
      <c r="BJ284" s="14" t="s">
        <v>76</v>
      </c>
      <c r="BK284" s="156">
        <f t="shared" si="79"/>
        <v>15.3</v>
      </c>
      <c r="BL284" s="14" t="s">
        <v>169</v>
      </c>
      <c r="BM284" s="155" t="s">
        <v>659</v>
      </c>
    </row>
    <row r="285" spans="1:65" s="2" customFormat="1" ht="16.5" customHeight="1">
      <c r="A285" s="26"/>
      <c r="B285" s="143"/>
      <c r="C285" s="144" t="s">
        <v>392</v>
      </c>
      <c r="D285" s="144" t="s">
        <v>142</v>
      </c>
      <c r="E285" s="145" t="s">
        <v>1224</v>
      </c>
      <c r="F285" s="146" t="s">
        <v>1225</v>
      </c>
      <c r="G285" s="147" t="s">
        <v>187</v>
      </c>
      <c r="H285" s="148">
        <v>11</v>
      </c>
      <c r="I285" s="149">
        <v>5.75</v>
      </c>
      <c r="J285" s="149">
        <f t="shared" si="70"/>
        <v>63.25</v>
      </c>
      <c r="K285" s="150"/>
      <c r="L285" s="27"/>
      <c r="M285" s="151" t="s">
        <v>1</v>
      </c>
      <c r="N285" s="152" t="s">
        <v>34</v>
      </c>
      <c r="O285" s="153">
        <v>0</v>
      </c>
      <c r="P285" s="153">
        <f t="shared" si="71"/>
        <v>0</v>
      </c>
      <c r="Q285" s="153">
        <v>0</v>
      </c>
      <c r="R285" s="153">
        <f t="shared" si="72"/>
        <v>0</v>
      </c>
      <c r="S285" s="153">
        <v>0</v>
      </c>
      <c r="T285" s="154">
        <f t="shared" si="7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5" t="s">
        <v>169</v>
      </c>
      <c r="AT285" s="155" t="s">
        <v>142</v>
      </c>
      <c r="AU285" s="155" t="s">
        <v>76</v>
      </c>
      <c r="AY285" s="14" t="s">
        <v>140</v>
      </c>
      <c r="BE285" s="156">
        <f t="shared" si="74"/>
        <v>0</v>
      </c>
      <c r="BF285" s="156">
        <f t="shared" si="75"/>
        <v>63.25</v>
      </c>
      <c r="BG285" s="156">
        <f t="shared" si="76"/>
        <v>0</v>
      </c>
      <c r="BH285" s="156">
        <f t="shared" si="77"/>
        <v>0</v>
      </c>
      <c r="BI285" s="156">
        <f t="shared" si="78"/>
        <v>0</v>
      </c>
      <c r="BJ285" s="14" t="s">
        <v>76</v>
      </c>
      <c r="BK285" s="156">
        <f t="shared" si="79"/>
        <v>63.25</v>
      </c>
      <c r="BL285" s="14" t="s">
        <v>169</v>
      </c>
      <c r="BM285" s="155" t="s">
        <v>662</v>
      </c>
    </row>
    <row r="286" spans="1:65" s="2" customFormat="1" ht="21.75" customHeight="1">
      <c r="A286" s="26"/>
      <c r="B286" s="143"/>
      <c r="C286" s="157" t="s">
        <v>663</v>
      </c>
      <c r="D286" s="157" t="s">
        <v>155</v>
      </c>
      <c r="E286" s="158" t="s">
        <v>1226</v>
      </c>
      <c r="F286" s="159" t="s">
        <v>1227</v>
      </c>
      <c r="G286" s="160" t="s">
        <v>187</v>
      </c>
      <c r="H286" s="161">
        <v>1</v>
      </c>
      <c r="I286" s="162">
        <v>37.61</v>
      </c>
      <c r="J286" s="162">
        <f t="shared" si="70"/>
        <v>37.61</v>
      </c>
      <c r="K286" s="163"/>
      <c r="L286" s="164"/>
      <c r="M286" s="165" t="s">
        <v>1</v>
      </c>
      <c r="N286" s="166" t="s">
        <v>34</v>
      </c>
      <c r="O286" s="153">
        <v>0</v>
      </c>
      <c r="P286" s="153">
        <f t="shared" si="71"/>
        <v>0</v>
      </c>
      <c r="Q286" s="153">
        <v>0</v>
      </c>
      <c r="R286" s="153">
        <f t="shared" si="72"/>
        <v>0</v>
      </c>
      <c r="S286" s="153">
        <v>0</v>
      </c>
      <c r="T286" s="154">
        <f t="shared" si="7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5" t="s">
        <v>199</v>
      </c>
      <c r="AT286" s="155" t="s">
        <v>155</v>
      </c>
      <c r="AU286" s="155" t="s">
        <v>76</v>
      </c>
      <c r="AY286" s="14" t="s">
        <v>140</v>
      </c>
      <c r="BE286" s="156">
        <f t="shared" si="74"/>
        <v>0</v>
      </c>
      <c r="BF286" s="156">
        <f t="shared" si="75"/>
        <v>37.61</v>
      </c>
      <c r="BG286" s="156">
        <f t="shared" si="76"/>
        <v>0</v>
      </c>
      <c r="BH286" s="156">
        <f t="shared" si="77"/>
        <v>0</v>
      </c>
      <c r="BI286" s="156">
        <f t="shared" si="78"/>
        <v>0</v>
      </c>
      <c r="BJ286" s="14" t="s">
        <v>76</v>
      </c>
      <c r="BK286" s="156">
        <f t="shared" si="79"/>
        <v>37.61</v>
      </c>
      <c r="BL286" s="14" t="s">
        <v>169</v>
      </c>
      <c r="BM286" s="155" t="s">
        <v>666</v>
      </c>
    </row>
    <row r="287" spans="1:65" s="2" customFormat="1" ht="21.75" customHeight="1">
      <c r="A287" s="26"/>
      <c r="B287" s="143"/>
      <c r="C287" s="157" t="s">
        <v>396</v>
      </c>
      <c r="D287" s="157" t="s">
        <v>155</v>
      </c>
      <c r="E287" s="158" t="s">
        <v>1228</v>
      </c>
      <c r="F287" s="159" t="s">
        <v>1229</v>
      </c>
      <c r="G287" s="160" t="s">
        <v>187</v>
      </c>
      <c r="H287" s="161">
        <v>2</v>
      </c>
      <c r="I287" s="162">
        <v>34.39</v>
      </c>
      <c r="J287" s="162">
        <f t="shared" si="70"/>
        <v>68.78</v>
      </c>
      <c r="K287" s="163"/>
      <c r="L287" s="164"/>
      <c r="M287" s="165" t="s">
        <v>1</v>
      </c>
      <c r="N287" s="166" t="s">
        <v>34</v>
      </c>
      <c r="O287" s="153">
        <v>0</v>
      </c>
      <c r="P287" s="153">
        <f t="shared" si="71"/>
        <v>0</v>
      </c>
      <c r="Q287" s="153">
        <v>0</v>
      </c>
      <c r="R287" s="153">
        <f t="shared" si="72"/>
        <v>0</v>
      </c>
      <c r="S287" s="153">
        <v>0</v>
      </c>
      <c r="T287" s="154">
        <f t="shared" si="7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5" t="s">
        <v>199</v>
      </c>
      <c r="AT287" s="155" t="s">
        <v>155</v>
      </c>
      <c r="AU287" s="155" t="s">
        <v>76</v>
      </c>
      <c r="AY287" s="14" t="s">
        <v>140</v>
      </c>
      <c r="BE287" s="156">
        <f t="shared" si="74"/>
        <v>0</v>
      </c>
      <c r="BF287" s="156">
        <f t="shared" si="75"/>
        <v>68.78</v>
      </c>
      <c r="BG287" s="156">
        <f t="shared" si="76"/>
        <v>0</v>
      </c>
      <c r="BH287" s="156">
        <f t="shared" si="77"/>
        <v>0</v>
      </c>
      <c r="BI287" s="156">
        <f t="shared" si="78"/>
        <v>0</v>
      </c>
      <c r="BJ287" s="14" t="s">
        <v>76</v>
      </c>
      <c r="BK287" s="156">
        <f t="shared" si="79"/>
        <v>68.78</v>
      </c>
      <c r="BL287" s="14" t="s">
        <v>169</v>
      </c>
      <c r="BM287" s="155" t="s">
        <v>669</v>
      </c>
    </row>
    <row r="288" spans="1:65" s="2" customFormat="1" ht="21.75" customHeight="1">
      <c r="A288" s="26"/>
      <c r="B288" s="143"/>
      <c r="C288" s="157" t="s">
        <v>670</v>
      </c>
      <c r="D288" s="157" t="s">
        <v>155</v>
      </c>
      <c r="E288" s="158" t="s">
        <v>1230</v>
      </c>
      <c r="F288" s="159" t="s">
        <v>1231</v>
      </c>
      <c r="G288" s="160" t="s">
        <v>187</v>
      </c>
      <c r="H288" s="161">
        <v>4</v>
      </c>
      <c r="I288" s="162">
        <v>31.16</v>
      </c>
      <c r="J288" s="162">
        <f t="shared" si="70"/>
        <v>124.64</v>
      </c>
      <c r="K288" s="163"/>
      <c r="L288" s="164"/>
      <c r="M288" s="165" t="s">
        <v>1</v>
      </c>
      <c r="N288" s="166" t="s">
        <v>34</v>
      </c>
      <c r="O288" s="153">
        <v>0</v>
      </c>
      <c r="P288" s="153">
        <f t="shared" si="71"/>
        <v>0</v>
      </c>
      <c r="Q288" s="153">
        <v>0</v>
      </c>
      <c r="R288" s="153">
        <f t="shared" si="72"/>
        <v>0</v>
      </c>
      <c r="S288" s="153">
        <v>0</v>
      </c>
      <c r="T288" s="154">
        <f t="shared" si="73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5" t="s">
        <v>199</v>
      </c>
      <c r="AT288" s="155" t="s">
        <v>155</v>
      </c>
      <c r="AU288" s="155" t="s">
        <v>76</v>
      </c>
      <c r="AY288" s="14" t="s">
        <v>140</v>
      </c>
      <c r="BE288" s="156">
        <f t="shared" si="74"/>
        <v>0</v>
      </c>
      <c r="BF288" s="156">
        <f t="shared" si="75"/>
        <v>124.64</v>
      </c>
      <c r="BG288" s="156">
        <f t="shared" si="76"/>
        <v>0</v>
      </c>
      <c r="BH288" s="156">
        <f t="shared" si="77"/>
        <v>0</v>
      </c>
      <c r="BI288" s="156">
        <f t="shared" si="78"/>
        <v>0</v>
      </c>
      <c r="BJ288" s="14" t="s">
        <v>76</v>
      </c>
      <c r="BK288" s="156">
        <f t="shared" si="79"/>
        <v>124.64</v>
      </c>
      <c r="BL288" s="14" t="s">
        <v>169</v>
      </c>
      <c r="BM288" s="155" t="s">
        <v>673</v>
      </c>
    </row>
    <row r="289" spans="1:65" s="2" customFormat="1" ht="24.15" customHeight="1">
      <c r="A289" s="26"/>
      <c r="B289" s="143"/>
      <c r="C289" s="144" t="s">
        <v>401</v>
      </c>
      <c r="D289" s="144" t="s">
        <v>142</v>
      </c>
      <c r="E289" s="145" t="s">
        <v>945</v>
      </c>
      <c r="F289" s="146" t="s">
        <v>946</v>
      </c>
      <c r="G289" s="147" t="s">
        <v>158</v>
      </c>
      <c r="H289" s="148">
        <v>1.4999999999999999E-2</v>
      </c>
      <c r="I289" s="149">
        <v>54.65</v>
      </c>
      <c r="J289" s="149">
        <f t="shared" si="70"/>
        <v>0.82</v>
      </c>
      <c r="K289" s="150"/>
      <c r="L289" s="27"/>
      <c r="M289" s="151" t="s">
        <v>1</v>
      </c>
      <c r="N289" s="152" t="s">
        <v>34</v>
      </c>
      <c r="O289" s="153">
        <v>0</v>
      </c>
      <c r="P289" s="153">
        <f t="shared" si="71"/>
        <v>0</v>
      </c>
      <c r="Q289" s="153">
        <v>0</v>
      </c>
      <c r="R289" s="153">
        <f t="shared" si="72"/>
        <v>0</v>
      </c>
      <c r="S289" s="153">
        <v>0</v>
      </c>
      <c r="T289" s="154">
        <f t="shared" si="73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5" t="s">
        <v>169</v>
      </c>
      <c r="AT289" s="155" t="s">
        <v>142</v>
      </c>
      <c r="AU289" s="155" t="s">
        <v>76</v>
      </c>
      <c r="AY289" s="14" t="s">
        <v>140</v>
      </c>
      <c r="BE289" s="156">
        <f t="shared" si="74"/>
        <v>0</v>
      </c>
      <c r="BF289" s="156">
        <f t="shared" si="75"/>
        <v>0.82</v>
      </c>
      <c r="BG289" s="156">
        <f t="shared" si="76"/>
        <v>0</v>
      </c>
      <c r="BH289" s="156">
        <f t="shared" si="77"/>
        <v>0</v>
      </c>
      <c r="BI289" s="156">
        <f t="shared" si="78"/>
        <v>0</v>
      </c>
      <c r="BJ289" s="14" t="s">
        <v>76</v>
      </c>
      <c r="BK289" s="156">
        <f t="shared" si="79"/>
        <v>0.82</v>
      </c>
      <c r="BL289" s="14" t="s">
        <v>169</v>
      </c>
      <c r="BM289" s="155" t="s">
        <v>678</v>
      </c>
    </row>
    <row r="290" spans="1:65" s="12" customFormat="1" ht="25.95" customHeight="1">
      <c r="B290" s="131"/>
      <c r="D290" s="132" t="s">
        <v>67</v>
      </c>
      <c r="E290" s="133" t="s">
        <v>947</v>
      </c>
      <c r="F290" s="133" t="s">
        <v>948</v>
      </c>
      <c r="J290" s="134">
        <f>BK290</f>
        <v>181.04</v>
      </c>
      <c r="L290" s="131"/>
      <c r="M290" s="135"/>
      <c r="N290" s="136"/>
      <c r="O290" s="136"/>
      <c r="P290" s="137">
        <f>P291</f>
        <v>0</v>
      </c>
      <c r="Q290" s="136"/>
      <c r="R290" s="137">
        <f>R291</f>
        <v>0</v>
      </c>
      <c r="S290" s="136"/>
      <c r="T290" s="138">
        <f>T291</f>
        <v>0</v>
      </c>
      <c r="AR290" s="132" t="s">
        <v>82</v>
      </c>
      <c r="AT290" s="139" t="s">
        <v>67</v>
      </c>
      <c r="AU290" s="139" t="s">
        <v>68</v>
      </c>
      <c r="AY290" s="132" t="s">
        <v>140</v>
      </c>
      <c r="BK290" s="140">
        <f>BK291</f>
        <v>181.04</v>
      </c>
    </row>
    <row r="291" spans="1:65" s="2" customFormat="1" ht="37.950000000000003" customHeight="1">
      <c r="A291" s="26"/>
      <c r="B291" s="143"/>
      <c r="C291" s="144" t="s">
        <v>679</v>
      </c>
      <c r="D291" s="144" t="s">
        <v>142</v>
      </c>
      <c r="E291" s="145" t="s">
        <v>1232</v>
      </c>
      <c r="F291" s="146" t="s">
        <v>1233</v>
      </c>
      <c r="G291" s="147" t="s">
        <v>951</v>
      </c>
      <c r="H291" s="148">
        <v>8</v>
      </c>
      <c r="I291" s="149">
        <v>22.63</v>
      </c>
      <c r="J291" s="149">
        <f>ROUND(I291*H291,2)</f>
        <v>181.04</v>
      </c>
      <c r="K291" s="150"/>
      <c r="L291" s="27"/>
      <c r="M291" s="167" t="s">
        <v>1</v>
      </c>
      <c r="N291" s="168" t="s">
        <v>34</v>
      </c>
      <c r="O291" s="169">
        <v>0</v>
      </c>
      <c r="P291" s="169">
        <f>O291*H291</f>
        <v>0</v>
      </c>
      <c r="Q291" s="169">
        <v>0</v>
      </c>
      <c r="R291" s="169">
        <f>Q291*H291</f>
        <v>0</v>
      </c>
      <c r="S291" s="169">
        <v>0</v>
      </c>
      <c r="T291" s="170">
        <f>S291*H291</f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5" t="s">
        <v>952</v>
      </c>
      <c r="AT291" s="155" t="s">
        <v>142</v>
      </c>
      <c r="AU291" s="155" t="s">
        <v>72</v>
      </c>
      <c r="AY291" s="14" t="s">
        <v>140</v>
      </c>
      <c r="BE291" s="156">
        <f>IF(N291="základná",J291,0)</f>
        <v>0</v>
      </c>
      <c r="BF291" s="156">
        <f>IF(N291="znížená",J291,0)</f>
        <v>181.04</v>
      </c>
      <c r="BG291" s="156">
        <f>IF(N291="zákl. prenesená",J291,0)</f>
        <v>0</v>
      </c>
      <c r="BH291" s="156">
        <f>IF(N291="zníž. prenesená",J291,0)</f>
        <v>0</v>
      </c>
      <c r="BI291" s="156">
        <f>IF(N291="nulová",J291,0)</f>
        <v>0</v>
      </c>
      <c r="BJ291" s="14" t="s">
        <v>76</v>
      </c>
      <c r="BK291" s="156">
        <f>ROUND(I291*H291,2)</f>
        <v>181.04</v>
      </c>
      <c r="BL291" s="14" t="s">
        <v>952</v>
      </c>
      <c r="BM291" s="155" t="s">
        <v>682</v>
      </c>
    </row>
    <row r="292" spans="1:65" s="2" customFormat="1" ht="6.9" customHeight="1">
      <c r="A292" s="26"/>
      <c r="B292" s="44"/>
      <c r="C292" s="45"/>
      <c r="D292" s="45"/>
      <c r="E292" s="45"/>
      <c r="F292" s="45"/>
      <c r="G292" s="45"/>
      <c r="H292" s="45"/>
      <c r="I292" s="45"/>
      <c r="J292" s="45"/>
      <c r="K292" s="45"/>
      <c r="L292" s="27"/>
      <c r="M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</row>
  </sheetData>
  <autoFilter ref="C130:K291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43"/>
  <sheetViews>
    <sheetView showGridLines="0" topLeftCell="A111" workbookViewId="0">
      <selection activeCell="W124" sqref="W12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59" width="9.28515625" style="1" hidden="1"/>
    <col min="60" max="60" width="17.85546875" style="1" customWidth="1"/>
    <col min="61" max="61" width="18.85546875" style="1" customWidth="1"/>
    <col min="62" max="62" width="14.42578125" style="1" customWidth="1"/>
    <col min="63" max="63" width="18.7109375" style="1" customWidth="1"/>
    <col min="64" max="64" width="17.28515625" style="1" customWidth="1"/>
    <col min="65" max="65" width="17.7109375" style="1" customWidth="1"/>
  </cols>
  <sheetData>
    <row r="1" spans="1:46">
      <c r="A1" s="89"/>
    </row>
    <row r="2" spans="1:46" s="1" customFormat="1" ht="36.9" customHeight="1">
      <c r="L2" s="226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4" t="s">
        <v>84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customHeight="1">
      <c r="B4" s="17"/>
      <c r="D4" s="18" t="s">
        <v>88</v>
      </c>
      <c r="L4" s="17"/>
      <c r="M4" s="90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35" t="str">
        <f>'Rekapitulácia stavby'!K6</f>
        <v>Zadanie_Obnova MS Hruba Borsa</v>
      </c>
      <c r="F7" s="236"/>
      <c r="G7" s="236"/>
      <c r="H7" s="236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7" t="s">
        <v>1234</v>
      </c>
      <c r="F9" s="234"/>
      <c r="G9" s="234"/>
      <c r="H9" s="234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176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193" t="s">
        <v>1772</v>
      </c>
      <c r="G12" s="26"/>
      <c r="H12" s="26"/>
      <c r="I12" s="176" t="s">
        <v>19</v>
      </c>
      <c r="J12" s="51">
        <f>'Rekapitulácia stavby'!AN8</f>
        <v>44930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193" t="s">
        <v>1772</v>
      </c>
      <c r="G14" s="26"/>
      <c r="H14" s="26"/>
      <c r="I14" s="176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176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196" t="s">
        <v>1773</v>
      </c>
      <c r="G17" s="26"/>
      <c r="H17" s="26"/>
      <c r="I17" s="176" t="s">
        <v>21</v>
      </c>
      <c r="J17" s="21">
        <f>'Rekapitulácia stavby'!AN13</f>
        <v>52337847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9" t="str">
        <f>'Rekapitulácia stavby'!E14</f>
        <v xml:space="preserve"> </v>
      </c>
      <c r="F18" s="219"/>
      <c r="G18" s="219"/>
      <c r="H18" s="219"/>
      <c r="I18" s="176" t="s">
        <v>22</v>
      </c>
      <c r="J18" s="21" t="str">
        <f>'Rekapitulácia stavby'!AN14</f>
        <v>SK2120983216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176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176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26</v>
      </c>
      <c r="E23" s="26"/>
      <c r="F23" s="196" t="s">
        <v>1774</v>
      </c>
      <c r="G23" s="26"/>
      <c r="H23" s="26"/>
      <c r="I23" s="176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176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1"/>
      <c r="B27" s="92"/>
      <c r="C27" s="91"/>
      <c r="D27" s="91"/>
      <c r="E27" s="222" t="s">
        <v>1</v>
      </c>
      <c r="F27" s="222"/>
      <c r="G27" s="222"/>
      <c r="H27" s="222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2"/>
      <c r="E29" s="62"/>
      <c r="F29" s="62"/>
      <c r="G29" s="62"/>
      <c r="H29" s="62"/>
      <c r="I29" s="52"/>
      <c r="J29" s="62"/>
      <c r="K29" s="62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4" t="s">
        <v>28</v>
      </c>
      <c r="E30" s="26"/>
      <c r="F30" s="26"/>
      <c r="G30" s="26"/>
      <c r="H30" s="26"/>
      <c r="J30" s="67">
        <f>ROUND(J130, 2)</f>
        <v>34603.620000000003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2"/>
      <c r="E31" s="62"/>
      <c r="F31" s="62"/>
      <c r="G31" s="62"/>
      <c r="H31" s="62"/>
      <c r="I31" s="52"/>
      <c r="J31" s="62"/>
      <c r="K31" s="62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177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5" t="s">
        <v>32</v>
      </c>
      <c r="E33" s="32" t="s">
        <v>33</v>
      </c>
      <c r="F33" s="96">
        <f>ROUND((SUM(BE130:BE342)),  2)</f>
        <v>0</v>
      </c>
      <c r="G33" s="97"/>
      <c r="H33" s="97"/>
      <c r="I33" s="178">
        <v>0.2</v>
      </c>
      <c r="J33" s="96">
        <f>ROUND(((SUM(BE130:BE342))*I33),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34</v>
      </c>
      <c r="F34" s="96">
        <f>ROUND((SUM(BF130:BF342)),  2)</f>
        <v>34603.620000000003</v>
      </c>
      <c r="G34" s="97"/>
      <c r="H34" s="97"/>
      <c r="I34" s="178">
        <v>0.2</v>
      </c>
      <c r="J34" s="96">
        <f>ROUND(((SUM(BF130:BF342))*I34),  2)</f>
        <v>6920.72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99">
        <f>ROUND((SUM(BG130:BG342)),  2)</f>
        <v>0</v>
      </c>
      <c r="G35" s="26"/>
      <c r="H35" s="26"/>
      <c r="I35" s="179">
        <v>0.2</v>
      </c>
      <c r="J35" s="99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99">
        <f>ROUND((SUM(BH130:BH342)),  2)</f>
        <v>0</v>
      </c>
      <c r="G36" s="26"/>
      <c r="H36" s="26"/>
      <c r="I36" s="179">
        <v>0.2</v>
      </c>
      <c r="J36" s="99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6">
        <f>ROUND((SUM(BI130:BI342)),  2)</f>
        <v>0</v>
      </c>
      <c r="G37" s="97"/>
      <c r="H37" s="97"/>
      <c r="I37" s="178">
        <v>0</v>
      </c>
      <c r="J37" s="96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1"/>
      <c r="D39" s="102" t="s">
        <v>38</v>
      </c>
      <c r="E39" s="56"/>
      <c r="F39" s="56"/>
      <c r="G39" s="103" t="s">
        <v>39</v>
      </c>
      <c r="H39" s="104" t="s">
        <v>40</v>
      </c>
      <c r="I39" s="180"/>
      <c r="J39" s="105">
        <f>SUM(J30:J37)</f>
        <v>41524.340000000004</v>
      </c>
      <c r="K39" s="10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43</v>
      </c>
      <c r="E61" s="29"/>
      <c r="F61" s="107" t="s">
        <v>44</v>
      </c>
      <c r="G61" s="42" t="s">
        <v>43</v>
      </c>
      <c r="H61" s="29"/>
      <c r="I61" s="181"/>
      <c r="J61" s="108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1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43</v>
      </c>
      <c r="E76" s="29"/>
      <c r="F76" s="107" t="s">
        <v>44</v>
      </c>
      <c r="G76" s="42" t="s">
        <v>43</v>
      </c>
      <c r="H76" s="29"/>
      <c r="I76" s="181"/>
      <c r="J76" s="108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182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183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91</v>
      </c>
      <c r="D82" s="26"/>
      <c r="E82" s="26"/>
      <c r="F82" s="26"/>
      <c r="G82" s="26"/>
      <c r="H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35" t="str">
        <f>E7</f>
        <v>Zadanie_Obnova MS Hruba Borsa</v>
      </c>
      <c r="F85" s="236"/>
      <c r="G85" s="236"/>
      <c r="H85" s="23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7" t="str">
        <f>E9</f>
        <v>4 - Elektroinštalácia</v>
      </c>
      <c r="F87" s="234"/>
      <c r="G87" s="234"/>
      <c r="H87" s="234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Obec Hrubá Borša</v>
      </c>
      <c r="G89" s="26"/>
      <c r="H89" s="26"/>
      <c r="I89" s="176" t="s">
        <v>19</v>
      </c>
      <c r="J89" s="51">
        <f>IF(J12="","",J12)</f>
        <v>44930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20</v>
      </c>
      <c r="D91" s="26"/>
      <c r="E91" s="26"/>
      <c r="F91" s="193" t="s">
        <v>1772</v>
      </c>
      <c r="G91" s="26"/>
      <c r="H91" s="26"/>
      <c r="I91" s="176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194" t="s">
        <v>1773</v>
      </c>
      <c r="G92" s="26"/>
      <c r="H92" s="26"/>
      <c r="I92" s="176" t="s">
        <v>26</v>
      </c>
      <c r="J92" s="195" t="s">
        <v>1774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9" t="s">
        <v>92</v>
      </c>
      <c r="D94" s="101"/>
      <c r="E94" s="101"/>
      <c r="F94" s="101"/>
      <c r="G94" s="101"/>
      <c r="H94" s="101"/>
      <c r="I94" s="184"/>
      <c r="J94" s="110" t="s">
        <v>93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1" t="s">
        <v>94</v>
      </c>
      <c r="D96" s="26"/>
      <c r="E96" s="26"/>
      <c r="F96" s="26"/>
      <c r="G96" s="26"/>
      <c r="H96" s="26"/>
      <c r="J96" s="67">
        <f>J130</f>
        <v>34603.620000000003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95</v>
      </c>
    </row>
    <row r="97" spans="1:31" s="9" customFormat="1" ht="24.9" customHeight="1">
      <c r="B97" s="112"/>
      <c r="D97" s="113" t="s">
        <v>1235</v>
      </c>
      <c r="E97" s="114"/>
      <c r="F97" s="114"/>
      <c r="G97" s="114"/>
      <c r="H97" s="114"/>
      <c r="I97" s="185"/>
      <c r="J97" s="115">
        <f>J131</f>
        <v>1430.1099999999997</v>
      </c>
      <c r="L97" s="112"/>
    </row>
    <row r="98" spans="1:31" s="9" customFormat="1" ht="24.9" customHeight="1">
      <c r="B98" s="112"/>
      <c r="D98" s="113" t="s">
        <v>1236</v>
      </c>
      <c r="E98" s="114"/>
      <c r="F98" s="114"/>
      <c r="G98" s="114"/>
      <c r="H98" s="114"/>
      <c r="I98" s="186"/>
      <c r="J98" s="115">
        <f>J150</f>
        <v>1671.9699999999991</v>
      </c>
      <c r="L98" s="112"/>
    </row>
    <row r="99" spans="1:31" s="9" customFormat="1" ht="24.9" customHeight="1">
      <c r="B99" s="112"/>
      <c r="D99" s="113" t="s">
        <v>1237</v>
      </c>
      <c r="E99" s="114"/>
      <c r="F99" s="114"/>
      <c r="G99" s="114"/>
      <c r="H99" s="114"/>
      <c r="I99" s="186"/>
      <c r="J99" s="115">
        <f>J194</f>
        <v>500</v>
      </c>
      <c r="L99" s="112"/>
    </row>
    <row r="100" spans="1:31" s="9" customFormat="1" ht="24.9" customHeight="1">
      <c r="B100" s="112"/>
      <c r="D100" s="113" t="s">
        <v>1238</v>
      </c>
      <c r="E100" s="114"/>
      <c r="F100" s="114"/>
      <c r="G100" s="114"/>
      <c r="H100" s="114"/>
      <c r="I100" s="185"/>
      <c r="J100" s="115">
        <f>J197</f>
        <v>13042.250000000002</v>
      </c>
      <c r="L100" s="112"/>
    </row>
    <row r="101" spans="1:31" s="9" customFormat="1" ht="24.9" customHeight="1">
      <c r="B101" s="112"/>
      <c r="D101" s="113" t="s">
        <v>1239</v>
      </c>
      <c r="E101" s="114"/>
      <c r="F101" s="114"/>
      <c r="G101" s="114"/>
      <c r="H101" s="114"/>
      <c r="I101" s="186"/>
      <c r="J101" s="115">
        <f>J220</f>
        <v>1256.0999999999999</v>
      </c>
      <c r="L101" s="112"/>
    </row>
    <row r="102" spans="1:31" s="9" customFormat="1" ht="24.9" customHeight="1">
      <c r="B102" s="112"/>
      <c r="D102" s="113" t="s">
        <v>1240</v>
      </c>
      <c r="E102" s="114"/>
      <c r="F102" s="114"/>
      <c r="G102" s="114"/>
      <c r="H102" s="114"/>
      <c r="I102" s="185"/>
      <c r="J102" s="115">
        <f>J232</f>
        <v>773.36000000000013</v>
      </c>
      <c r="L102" s="112"/>
    </row>
    <row r="103" spans="1:31" s="9" customFormat="1" ht="24.9" customHeight="1">
      <c r="B103" s="112"/>
      <c r="D103" s="113" t="s">
        <v>1241</v>
      </c>
      <c r="E103" s="114"/>
      <c r="F103" s="114"/>
      <c r="G103" s="114"/>
      <c r="H103" s="114"/>
      <c r="I103" s="186"/>
      <c r="J103" s="115">
        <f>J245</f>
        <v>306</v>
      </c>
      <c r="L103" s="112"/>
    </row>
    <row r="104" spans="1:31" s="9" customFormat="1" ht="24.9" customHeight="1">
      <c r="B104" s="112"/>
      <c r="D104" s="113" t="s">
        <v>1242</v>
      </c>
      <c r="E104" s="114"/>
      <c r="F104" s="114"/>
      <c r="G104" s="114"/>
      <c r="H104" s="114"/>
      <c r="I104" s="185"/>
      <c r="J104" s="115">
        <f>J250</f>
        <v>3280.37</v>
      </c>
      <c r="L104" s="112"/>
    </row>
    <row r="105" spans="1:31" s="9" customFormat="1" ht="24.9" customHeight="1">
      <c r="B105" s="112"/>
      <c r="D105" s="113" t="s">
        <v>1243</v>
      </c>
      <c r="E105" s="114"/>
      <c r="F105" s="114"/>
      <c r="G105" s="114"/>
      <c r="H105" s="114"/>
      <c r="I105" s="186"/>
      <c r="J105" s="115">
        <f>J278</f>
        <v>1417.24</v>
      </c>
      <c r="L105" s="112"/>
    </row>
    <row r="106" spans="1:31" s="9" customFormat="1" ht="24.9" customHeight="1">
      <c r="B106" s="112"/>
      <c r="D106" s="113" t="s">
        <v>1244</v>
      </c>
      <c r="E106" s="114"/>
      <c r="F106" s="114"/>
      <c r="G106" s="114"/>
      <c r="H106" s="114"/>
      <c r="I106" s="185"/>
      <c r="J106" s="115">
        <f>J290</f>
        <v>1356.25</v>
      </c>
      <c r="L106" s="112"/>
    </row>
    <row r="107" spans="1:31" s="9" customFormat="1" ht="24.9" customHeight="1">
      <c r="B107" s="112"/>
      <c r="D107" s="113" t="s">
        <v>123</v>
      </c>
      <c r="E107" s="114"/>
      <c r="F107" s="114"/>
      <c r="G107" s="114"/>
      <c r="H107" s="114"/>
      <c r="I107" s="185"/>
      <c r="J107" s="115">
        <f>J310</f>
        <v>2055</v>
      </c>
      <c r="L107" s="112"/>
    </row>
    <row r="108" spans="1:31" s="9" customFormat="1" ht="24.9" customHeight="1">
      <c r="B108" s="112"/>
      <c r="D108" s="113" t="s">
        <v>1245</v>
      </c>
      <c r="E108" s="114"/>
      <c r="F108" s="114"/>
      <c r="G108" s="114"/>
      <c r="H108" s="114"/>
      <c r="I108" s="186"/>
      <c r="J108" s="115">
        <f>J317</f>
        <v>1837.96</v>
      </c>
      <c r="L108" s="112"/>
    </row>
    <row r="109" spans="1:31" s="9" customFormat="1" ht="24.9" customHeight="1">
      <c r="B109" s="112"/>
      <c r="D109" s="113" t="s">
        <v>1246</v>
      </c>
      <c r="E109" s="114"/>
      <c r="F109" s="114"/>
      <c r="G109" s="114"/>
      <c r="H109" s="114"/>
      <c r="I109" s="186"/>
      <c r="J109" s="115">
        <f>J328</f>
        <v>5300</v>
      </c>
      <c r="L109" s="112"/>
    </row>
    <row r="110" spans="1:31" s="9" customFormat="1" ht="24.9" customHeight="1">
      <c r="B110" s="112"/>
      <c r="D110" s="113" t="s">
        <v>1247</v>
      </c>
      <c r="E110" s="114"/>
      <c r="F110" s="114"/>
      <c r="G110" s="114"/>
      <c r="H110" s="114"/>
      <c r="I110" s="186"/>
      <c r="J110" s="115">
        <f>J331</f>
        <v>377.01</v>
      </c>
      <c r="L110" s="112"/>
    </row>
    <row r="111" spans="1:31" s="2" customFormat="1" ht="21.75" customHeight="1">
      <c r="A111" s="26"/>
      <c r="B111" s="27"/>
      <c r="C111" s="26"/>
      <c r="D111" s="26"/>
      <c r="E111" s="26"/>
      <c r="F111" s="26"/>
      <c r="G111" s="26"/>
      <c r="H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44"/>
      <c r="C112" s="45"/>
      <c r="D112" s="45"/>
      <c r="E112" s="45"/>
      <c r="F112" s="45"/>
      <c r="G112" s="45"/>
      <c r="H112" s="45"/>
      <c r="I112" s="182"/>
      <c r="J112" s="45"/>
      <c r="K112" s="45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6" spans="1:31" s="2" customFormat="1" ht="6.9" customHeight="1">
      <c r="A116" s="26"/>
      <c r="B116" s="46"/>
      <c r="C116" s="47"/>
      <c r="D116" s="47"/>
      <c r="E116" s="47"/>
      <c r="F116" s="47"/>
      <c r="G116" s="47"/>
      <c r="H116" s="47"/>
      <c r="I116" s="183"/>
      <c r="J116" s="47"/>
      <c r="K116" s="47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" customHeight="1">
      <c r="A117" s="26"/>
      <c r="B117" s="27"/>
      <c r="C117" s="18" t="s">
        <v>126</v>
      </c>
      <c r="D117" s="26"/>
      <c r="E117" s="26"/>
      <c r="F117" s="26"/>
      <c r="G117" s="26"/>
      <c r="H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" customHeight="1">
      <c r="A118" s="26"/>
      <c r="B118" s="27"/>
      <c r="C118" s="26"/>
      <c r="D118" s="26"/>
      <c r="E118" s="26"/>
      <c r="F118" s="26"/>
      <c r="G118" s="26"/>
      <c r="H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13</v>
      </c>
      <c r="D119" s="26"/>
      <c r="E119" s="26"/>
      <c r="F119" s="26"/>
      <c r="G119" s="26"/>
      <c r="H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6.5" customHeight="1">
      <c r="A120" s="26"/>
      <c r="B120" s="27"/>
      <c r="C120" s="26"/>
      <c r="D120" s="26"/>
      <c r="E120" s="235" t="str">
        <f>E7</f>
        <v>Zadanie_Obnova MS Hruba Borsa</v>
      </c>
      <c r="F120" s="236"/>
      <c r="G120" s="236"/>
      <c r="H120" s="23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89</v>
      </c>
      <c r="D121" s="26"/>
      <c r="E121" s="26"/>
      <c r="F121" s="26"/>
      <c r="G121" s="26"/>
      <c r="H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197" t="str">
        <f>E9</f>
        <v>4 - Elektroinštalácia</v>
      </c>
      <c r="F122" s="234"/>
      <c r="G122" s="234"/>
      <c r="H122" s="234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" customHeight="1">
      <c r="A123" s="26"/>
      <c r="B123" s="27"/>
      <c r="C123" s="26"/>
      <c r="D123" s="26"/>
      <c r="E123" s="26"/>
      <c r="F123" s="26"/>
      <c r="G123" s="26"/>
      <c r="H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17</v>
      </c>
      <c r="D124" s="26"/>
      <c r="E124" s="26"/>
      <c r="F124" s="21" t="str">
        <f>F12</f>
        <v>Obec Hrubá Borša</v>
      </c>
      <c r="G124" s="26"/>
      <c r="H124" s="26"/>
      <c r="I124" s="176" t="s">
        <v>19</v>
      </c>
      <c r="J124" s="51">
        <f>IF(J12="","",J12)</f>
        <v>44930</v>
      </c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" customHeight="1">
      <c r="A125" s="26"/>
      <c r="B125" s="27"/>
      <c r="C125" s="26"/>
      <c r="D125" s="26"/>
      <c r="E125" s="26"/>
      <c r="F125" s="26"/>
      <c r="G125" s="26"/>
      <c r="H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15" customHeight="1">
      <c r="A126" s="26"/>
      <c r="B126" s="27"/>
      <c r="C126" s="23" t="s">
        <v>20</v>
      </c>
      <c r="D126" s="26"/>
      <c r="E126" s="26"/>
      <c r="F126" s="193" t="s">
        <v>1772</v>
      </c>
      <c r="G126" s="26"/>
      <c r="H126" s="26"/>
      <c r="I126" s="176" t="s">
        <v>24</v>
      </c>
      <c r="J126" s="24" t="str">
        <f>E21</f>
        <v xml:space="preserve"> </v>
      </c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15" customHeight="1">
      <c r="A127" s="26"/>
      <c r="B127" s="27"/>
      <c r="C127" s="23" t="s">
        <v>23</v>
      </c>
      <c r="D127" s="26"/>
      <c r="E127" s="26"/>
      <c r="F127" s="194" t="s">
        <v>1773</v>
      </c>
      <c r="G127" s="26"/>
      <c r="H127" s="26"/>
      <c r="I127" s="176" t="s">
        <v>26</v>
      </c>
      <c r="J127" s="195" t="s">
        <v>1774</v>
      </c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20"/>
      <c r="B129" s="121"/>
      <c r="C129" s="122" t="s">
        <v>127</v>
      </c>
      <c r="D129" s="123" t="s">
        <v>53</v>
      </c>
      <c r="E129" s="123" t="s">
        <v>49</v>
      </c>
      <c r="F129" s="123" t="s">
        <v>50</v>
      </c>
      <c r="G129" s="123" t="s">
        <v>128</v>
      </c>
      <c r="H129" s="123" t="s">
        <v>129</v>
      </c>
      <c r="I129" s="187" t="s">
        <v>130</v>
      </c>
      <c r="J129" s="124" t="s">
        <v>93</v>
      </c>
      <c r="K129" s="125" t="s">
        <v>131</v>
      </c>
      <c r="L129" s="126"/>
      <c r="M129" s="58" t="s">
        <v>1</v>
      </c>
      <c r="N129" s="59" t="s">
        <v>32</v>
      </c>
      <c r="O129" s="59" t="s">
        <v>132</v>
      </c>
      <c r="P129" s="59" t="s">
        <v>133</v>
      </c>
      <c r="Q129" s="59" t="s">
        <v>134</v>
      </c>
      <c r="R129" s="59" t="s">
        <v>135</v>
      </c>
      <c r="S129" s="59" t="s">
        <v>136</v>
      </c>
      <c r="T129" s="60" t="s">
        <v>137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2.95" customHeight="1">
      <c r="A130" s="26"/>
      <c r="B130" s="27"/>
      <c r="C130" s="65" t="s">
        <v>94</v>
      </c>
      <c r="D130" s="26"/>
      <c r="E130" s="26"/>
      <c r="F130" s="26"/>
      <c r="G130" s="26"/>
      <c r="H130" s="26"/>
      <c r="J130" s="127">
        <f>BK130</f>
        <v>34603.620000000003</v>
      </c>
      <c r="K130" s="26"/>
      <c r="L130" s="27"/>
      <c r="M130" s="61"/>
      <c r="N130" s="52"/>
      <c r="O130" s="62"/>
      <c r="P130" s="128">
        <f>P131+P150+P194+P197+P220+P232+P245+P250+P278+P290+P310+P317+P328+P331</f>
        <v>0</v>
      </c>
      <c r="Q130" s="62"/>
      <c r="R130" s="128">
        <f>R131+R150+R194+R197+R220+R232+R245+R250+R278+R290+R310+R317+R328+R331</f>
        <v>0</v>
      </c>
      <c r="S130" s="62"/>
      <c r="T130" s="129">
        <f>T131+T150+T194+T197+T220+T232+T245+T250+T278+T290+T310+T317+T328+T331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67</v>
      </c>
      <c r="AU130" s="14" t="s">
        <v>95</v>
      </c>
      <c r="BK130" s="130">
        <f>BK131+BK150+BK194+BK197+BK220+BK232+BK245+BK250+BK278+BK290+BK310+BK317+BK328+BK331</f>
        <v>34603.620000000003</v>
      </c>
    </row>
    <row r="131" spans="1:65" s="12" customFormat="1" ht="25.95" customHeight="1">
      <c r="B131" s="131"/>
      <c r="D131" s="132" t="s">
        <v>67</v>
      </c>
      <c r="E131" s="133" t="s">
        <v>1248</v>
      </c>
      <c r="F131" s="133" t="s">
        <v>1249</v>
      </c>
      <c r="I131" s="188"/>
      <c r="J131" s="134">
        <f>BK131</f>
        <v>1430.1099999999997</v>
      </c>
      <c r="L131" s="131"/>
      <c r="M131" s="135"/>
      <c r="N131" s="136"/>
      <c r="O131" s="136"/>
      <c r="P131" s="137">
        <f>SUM(P132:P149)</f>
        <v>0</v>
      </c>
      <c r="Q131" s="136"/>
      <c r="R131" s="137">
        <f>SUM(R132:R149)</f>
        <v>0</v>
      </c>
      <c r="S131" s="136"/>
      <c r="T131" s="138">
        <f>SUM(T132:T149)</f>
        <v>0</v>
      </c>
      <c r="AR131" s="132" t="s">
        <v>72</v>
      </c>
      <c r="AT131" s="139" t="s">
        <v>67</v>
      </c>
      <c r="AU131" s="139" t="s">
        <v>68</v>
      </c>
      <c r="AY131" s="132" t="s">
        <v>140</v>
      </c>
      <c r="BK131" s="140">
        <f>SUM(BK132:BK149)</f>
        <v>1430.1099999999997</v>
      </c>
    </row>
    <row r="132" spans="1:65" s="2" customFormat="1" ht="16.5" customHeight="1">
      <c r="A132" s="26"/>
      <c r="B132" s="143"/>
      <c r="C132" s="157" t="s">
        <v>72</v>
      </c>
      <c r="D132" s="157" t="s">
        <v>155</v>
      </c>
      <c r="E132" s="158" t="s">
        <v>1250</v>
      </c>
      <c r="F132" s="159" t="s">
        <v>1251</v>
      </c>
      <c r="G132" s="160" t="s">
        <v>187</v>
      </c>
      <c r="H132" s="161">
        <v>1</v>
      </c>
      <c r="I132" s="189">
        <v>406.51</v>
      </c>
      <c r="J132" s="162">
        <f t="shared" ref="J132:J149" si="0">ROUND(I132*H132,2)</f>
        <v>406.51</v>
      </c>
      <c r="K132" s="163"/>
      <c r="L132" s="164"/>
      <c r="M132" s="165" t="s">
        <v>1</v>
      </c>
      <c r="N132" s="166" t="s">
        <v>34</v>
      </c>
      <c r="O132" s="153">
        <v>0</v>
      </c>
      <c r="P132" s="153">
        <f t="shared" ref="P132:P149" si="1">O132*H132</f>
        <v>0</v>
      </c>
      <c r="Q132" s="153">
        <v>0</v>
      </c>
      <c r="R132" s="153">
        <f t="shared" ref="R132:R149" si="2">Q132*H132</f>
        <v>0</v>
      </c>
      <c r="S132" s="153">
        <v>0</v>
      </c>
      <c r="T132" s="154">
        <f t="shared" ref="T132:T149" si="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154</v>
      </c>
      <c r="AT132" s="155" t="s">
        <v>155</v>
      </c>
      <c r="AU132" s="155" t="s">
        <v>72</v>
      </c>
      <c r="AY132" s="14" t="s">
        <v>140</v>
      </c>
      <c r="BE132" s="156">
        <f t="shared" ref="BE132:BE149" si="4">IF(N132="základná",J132,0)</f>
        <v>0</v>
      </c>
      <c r="BF132" s="156">
        <f t="shared" ref="BF132:BF149" si="5">IF(N132="znížená",J132,0)</f>
        <v>406.51</v>
      </c>
      <c r="BG132" s="156">
        <f t="shared" ref="BG132:BG149" si="6">IF(N132="zákl. prenesená",J132,0)</f>
        <v>0</v>
      </c>
      <c r="BH132" s="156">
        <f t="shared" ref="BH132:BH149" si="7">IF(N132="zníž. prenesená",J132,0)</f>
        <v>0</v>
      </c>
      <c r="BI132" s="156">
        <f t="shared" ref="BI132:BI149" si="8">IF(N132="nulová",J132,0)</f>
        <v>0</v>
      </c>
      <c r="BJ132" s="14" t="s">
        <v>76</v>
      </c>
      <c r="BK132" s="156">
        <f t="shared" ref="BK132:BK149" si="9">ROUND(I132*H132,2)</f>
        <v>406.51</v>
      </c>
      <c r="BL132" s="14" t="s">
        <v>82</v>
      </c>
      <c r="BM132" s="155" t="s">
        <v>76</v>
      </c>
    </row>
    <row r="133" spans="1:65" s="2" customFormat="1" ht="16.5" customHeight="1">
      <c r="A133" s="26"/>
      <c r="B133" s="143"/>
      <c r="C133" s="157" t="s">
        <v>76</v>
      </c>
      <c r="D133" s="157" t="s">
        <v>155</v>
      </c>
      <c r="E133" s="158" t="s">
        <v>1252</v>
      </c>
      <c r="F133" s="159" t="s">
        <v>1253</v>
      </c>
      <c r="G133" s="160" t="s">
        <v>187</v>
      </c>
      <c r="H133" s="161">
        <v>1</v>
      </c>
      <c r="I133" s="189">
        <v>87.59</v>
      </c>
      <c r="J133" s="162">
        <f t="shared" si="0"/>
        <v>87.59</v>
      </c>
      <c r="K133" s="163"/>
      <c r="L133" s="164"/>
      <c r="M133" s="165" t="s">
        <v>1</v>
      </c>
      <c r="N133" s="166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154</v>
      </c>
      <c r="AT133" s="155" t="s">
        <v>155</v>
      </c>
      <c r="AU133" s="155" t="s">
        <v>72</v>
      </c>
      <c r="AY133" s="14" t="s">
        <v>140</v>
      </c>
      <c r="BE133" s="156">
        <f t="shared" si="4"/>
        <v>0</v>
      </c>
      <c r="BF133" s="156">
        <f t="shared" si="5"/>
        <v>87.59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76</v>
      </c>
      <c r="BK133" s="156">
        <f t="shared" si="9"/>
        <v>87.59</v>
      </c>
      <c r="BL133" s="14" t="s">
        <v>82</v>
      </c>
      <c r="BM133" s="155" t="s">
        <v>82</v>
      </c>
    </row>
    <row r="134" spans="1:65" s="2" customFormat="1" ht="16.5" customHeight="1">
      <c r="A134" s="26"/>
      <c r="B134" s="143"/>
      <c r="C134" s="157" t="s">
        <v>79</v>
      </c>
      <c r="D134" s="157" t="s">
        <v>155</v>
      </c>
      <c r="E134" s="158" t="s">
        <v>1254</v>
      </c>
      <c r="F134" s="159" t="s">
        <v>1255</v>
      </c>
      <c r="G134" s="160" t="s">
        <v>187</v>
      </c>
      <c r="H134" s="161">
        <v>1</v>
      </c>
      <c r="I134" s="189">
        <v>13.12</v>
      </c>
      <c r="J134" s="162">
        <f t="shared" si="0"/>
        <v>13.12</v>
      </c>
      <c r="K134" s="163"/>
      <c r="L134" s="164"/>
      <c r="M134" s="165" t="s">
        <v>1</v>
      </c>
      <c r="N134" s="166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154</v>
      </c>
      <c r="AT134" s="155" t="s">
        <v>155</v>
      </c>
      <c r="AU134" s="155" t="s">
        <v>72</v>
      </c>
      <c r="AY134" s="14" t="s">
        <v>140</v>
      </c>
      <c r="BE134" s="156">
        <f t="shared" si="4"/>
        <v>0</v>
      </c>
      <c r="BF134" s="156">
        <f t="shared" si="5"/>
        <v>13.12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76</v>
      </c>
      <c r="BK134" s="156">
        <f t="shared" si="9"/>
        <v>13.12</v>
      </c>
      <c r="BL134" s="14" t="s">
        <v>82</v>
      </c>
      <c r="BM134" s="155" t="s">
        <v>151</v>
      </c>
    </row>
    <row r="135" spans="1:65" s="2" customFormat="1" ht="16.5" customHeight="1">
      <c r="A135" s="26"/>
      <c r="B135" s="143"/>
      <c r="C135" s="157" t="s">
        <v>82</v>
      </c>
      <c r="D135" s="157" t="s">
        <v>155</v>
      </c>
      <c r="E135" s="158" t="s">
        <v>1256</v>
      </c>
      <c r="F135" s="159" t="s">
        <v>1257</v>
      </c>
      <c r="G135" s="160" t="s">
        <v>187</v>
      </c>
      <c r="H135" s="161">
        <v>2</v>
      </c>
      <c r="I135" s="189">
        <v>2.2999999999999998</v>
      </c>
      <c r="J135" s="162">
        <f t="shared" si="0"/>
        <v>4.5999999999999996</v>
      </c>
      <c r="K135" s="163"/>
      <c r="L135" s="164"/>
      <c r="M135" s="165" t="s">
        <v>1</v>
      </c>
      <c r="N135" s="166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154</v>
      </c>
      <c r="AT135" s="155" t="s">
        <v>155</v>
      </c>
      <c r="AU135" s="155" t="s">
        <v>72</v>
      </c>
      <c r="AY135" s="14" t="s">
        <v>140</v>
      </c>
      <c r="BE135" s="156">
        <f t="shared" si="4"/>
        <v>0</v>
      </c>
      <c r="BF135" s="156">
        <f t="shared" si="5"/>
        <v>4.5999999999999996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76</v>
      </c>
      <c r="BK135" s="156">
        <f t="shared" si="9"/>
        <v>4.5999999999999996</v>
      </c>
      <c r="BL135" s="14" t="s">
        <v>82</v>
      </c>
      <c r="BM135" s="155" t="s">
        <v>154</v>
      </c>
    </row>
    <row r="136" spans="1:65" s="2" customFormat="1" ht="16.5" customHeight="1">
      <c r="A136" s="26"/>
      <c r="B136" s="143"/>
      <c r="C136" s="157" t="s">
        <v>85</v>
      </c>
      <c r="D136" s="157" t="s">
        <v>155</v>
      </c>
      <c r="E136" s="158" t="s">
        <v>1258</v>
      </c>
      <c r="F136" s="159" t="s">
        <v>1259</v>
      </c>
      <c r="G136" s="160" t="s">
        <v>187</v>
      </c>
      <c r="H136" s="161">
        <v>1</v>
      </c>
      <c r="I136" s="189">
        <v>41.46</v>
      </c>
      <c r="J136" s="162">
        <f t="shared" si="0"/>
        <v>41.46</v>
      </c>
      <c r="K136" s="163"/>
      <c r="L136" s="164"/>
      <c r="M136" s="165" t="s">
        <v>1</v>
      </c>
      <c r="N136" s="166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154</v>
      </c>
      <c r="AT136" s="155" t="s">
        <v>155</v>
      </c>
      <c r="AU136" s="155" t="s">
        <v>72</v>
      </c>
      <c r="AY136" s="14" t="s">
        <v>140</v>
      </c>
      <c r="BE136" s="156">
        <f t="shared" si="4"/>
        <v>0</v>
      </c>
      <c r="BF136" s="156">
        <f t="shared" si="5"/>
        <v>41.46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76</v>
      </c>
      <c r="BK136" s="156">
        <f t="shared" si="9"/>
        <v>41.46</v>
      </c>
      <c r="BL136" s="14" t="s">
        <v>82</v>
      </c>
      <c r="BM136" s="155" t="s">
        <v>159</v>
      </c>
    </row>
    <row r="137" spans="1:65" s="2" customFormat="1" ht="16.5" customHeight="1">
      <c r="A137" s="26"/>
      <c r="B137" s="143"/>
      <c r="C137" s="157" t="s">
        <v>151</v>
      </c>
      <c r="D137" s="157" t="s">
        <v>155</v>
      </c>
      <c r="E137" s="158" t="s">
        <v>1260</v>
      </c>
      <c r="F137" s="159" t="s">
        <v>1261</v>
      </c>
      <c r="G137" s="160" t="s">
        <v>187</v>
      </c>
      <c r="H137" s="161">
        <v>1</v>
      </c>
      <c r="I137" s="189">
        <v>41.32</v>
      </c>
      <c r="J137" s="162">
        <f t="shared" si="0"/>
        <v>41.32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154</v>
      </c>
      <c r="AT137" s="155" t="s">
        <v>155</v>
      </c>
      <c r="AU137" s="155" t="s">
        <v>72</v>
      </c>
      <c r="AY137" s="14" t="s">
        <v>140</v>
      </c>
      <c r="BE137" s="156">
        <f t="shared" si="4"/>
        <v>0</v>
      </c>
      <c r="BF137" s="156">
        <f t="shared" si="5"/>
        <v>41.32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76</v>
      </c>
      <c r="BK137" s="156">
        <f t="shared" si="9"/>
        <v>41.32</v>
      </c>
      <c r="BL137" s="14" t="s">
        <v>82</v>
      </c>
      <c r="BM137" s="155" t="s">
        <v>162</v>
      </c>
    </row>
    <row r="138" spans="1:65" s="2" customFormat="1" ht="16.5" customHeight="1">
      <c r="A138" s="26"/>
      <c r="B138" s="143"/>
      <c r="C138" s="157" t="s">
        <v>163</v>
      </c>
      <c r="D138" s="157" t="s">
        <v>155</v>
      </c>
      <c r="E138" s="158" t="s">
        <v>1262</v>
      </c>
      <c r="F138" s="159" t="s">
        <v>1263</v>
      </c>
      <c r="G138" s="160" t="s">
        <v>187</v>
      </c>
      <c r="H138" s="161">
        <v>1</v>
      </c>
      <c r="I138" s="189">
        <v>41.32</v>
      </c>
      <c r="J138" s="162">
        <f t="shared" si="0"/>
        <v>41.32</v>
      </c>
      <c r="K138" s="163"/>
      <c r="L138" s="164"/>
      <c r="M138" s="165" t="s">
        <v>1</v>
      </c>
      <c r="N138" s="166" t="s">
        <v>34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154</v>
      </c>
      <c r="AT138" s="155" t="s">
        <v>155</v>
      </c>
      <c r="AU138" s="155" t="s">
        <v>72</v>
      </c>
      <c r="AY138" s="14" t="s">
        <v>140</v>
      </c>
      <c r="BE138" s="156">
        <f t="shared" si="4"/>
        <v>0</v>
      </c>
      <c r="BF138" s="156">
        <f t="shared" si="5"/>
        <v>41.32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76</v>
      </c>
      <c r="BK138" s="156">
        <f t="shared" si="9"/>
        <v>41.32</v>
      </c>
      <c r="BL138" s="14" t="s">
        <v>82</v>
      </c>
      <c r="BM138" s="155" t="s">
        <v>166</v>
      </c>
    </row>
    <row r="139" spans="1:65" s="2" customFormat="1" ht="16.5" customHeight="1">
      <c r="A139" s="26"/>
      <c r="B139" s="143"/>
      <c r="C139" s="157" t="s">
        <v>154</v>
      </c>
      <c r="D139" s="157" t="s">
        <v>155</v>
      </c>
      <c r="E139" s="158" t="s">
        <v>1264</v>
      </c>
      <c r="F139" s="159" t="s">
        <v>1265</v>
      </c>
      <c r="G139" s="160" t="s">
        <v>187</v>
      </c>
      <c r="H139" s="161">
        <v>2</v>
      </c>
      <c r="I139" s="189">
        <v>24.15</v>
      </c>
      <c r="J139" s="162">
        <f t="shared" si="0"/>
        <v>48.3</v>
      </c>
      <c r="K139" s="163"/>
      <c r="L139" s="164"/>
      <c r="M139" s="165" t="s">
        <v>1</v>
      </c>
      <c r="N139" s="166" t="s">
        <v>34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154</v>
      </c>
      <c r="AT139" s="155" t="s">
        <v>155</v>
      </c>
      <c r="AU139" s="155" t="s">
        <v>72</v>
      </c>
      <c r="AY139" s="14" t="s">
        <v>140</v>
      </c>
      <c r="BE139" s="156">
        <f t="shared" si="4"/>
        <v>0</v>
      </c>
      <c r="BF139" s="156">
        <f t="shared" si="5"/>
        <v>48.3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76</v>
      </c>
      <c r="BK139" s="156">
        <f t="shared" si="9"/>
        <v>48.3</v>
      </c>
      <c r="BL139" s="14" t="s">
        <v>82</v>
      </c>
      <c r="BM139" s="155" t="s">
        <v>169</v>
      </c>
    </row>
    <row r="140" spans="1:65" s="2" customFormat="1" ht="16.5" customHeight="1">
      <c r="A140" s="26"/>
      <c r="B140" s="143"/>
      <c r="C140" s="157" t="s">
        <v>170</v>
      </c>
      <c r="D140" s="157" t="s">
        <v>155</v>
      </c>
      <c r="E140" s="158" t="s">
        <v>1266</v>
      </c>
      <c r="F140" s="159" t="s">
        <v>1267</v>
      </c>
      <c r="G140" s="160" t="s">
        <v>187</v>
      </c>
      <c r="H140" s="161">
        <v>1</v>
      </c>
      <c r="I140" s="189">
        <v>85.49</v>
      </c>
      <c r="J140" s="162">
        <f t="shared" si="0"/>
        <v>85.49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154</v>
      </c>
      <c r="AT140" s="155" t="s">
        <v>155</v>
      </c>
      <c r="AU140" s="155" t="s">
        <v>72</v>
      </c>
      <c r="AY140" s="14" t="s">
        <v>140</v>
      </c>
      <c r="BE140" s="156">
        <f t="shared" si="4"/>
        <v>0</v>
      </c>
      <c r="BF140" s="156">
        <f t="shared" si="5"/>
        <v>85.49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76</v>
      </c>
      <c r="BK140" s="156">
        <f t="shared" si="9"/>
        <v>85.49</v>
      </c>
      <c r="BL140" s="14" t="s">
        <v>82</v>
      </c>
      <c r="BM140" s="155" t="s">
        <v>173</v>
      </c>
    </row>
    <row r="141" spans="1:65" s="2" customFormat="1" ht="16.5" customHeight="1">
      <c r="A141" s="26"/>
      <c r="B141" s="143"/>
      <c r="C141" s="157" t="s">
        <v>159</v>
      </c>
      <c r="D141" s="157" t="s">
        <v>155</v>
      </c>
      <c r="E141" s="158" t="s">
        <v>1268</v>
      </c>
      <c r="F141" s="159" t="s">
        <v>1269</v>
      </c>
      <c r="G141" s="160" t="s">
        <v>187</v>
      </c>
      <c r="H141" s="161">
        <v>5</v>
      </c>
      <c r="I141" s="189">
        <v>33.44</v>
      </c>
      <c r="J141" s="162">
        <f t="shared" si="0"/>
        <v>167.2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154</v>
      </c>
      <c r="AT141" s="155" t="s">
        <v>155</v>
      </c>
      <c r="AU141" s="155" t="s">
        <v>72</v>
      </c>
      <c r="AY141" s="14" t="s">
        <v>140</v>
      </c>
      <c r="BE141" s="156">
        <f t="shared" si="4"/>
        <v>0</v>
      </c>
      <c r="BF141" s="156">
        <f t="shared" si="5"/>
        <v>167.2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76</v>
      </c>
      <c r="BK141" s="156">
        <f t="shared" si="9"/>
        <v>167.2</v>
      </c>
      <c r="BL141" s="14" t="s">
        <v>82</v>
      </c>
      <c r="BM141" s="155" t="s">
        <v>7</v>
      </c>
    </row>
    <row r="142" spans="1:65" s="2" customFormat="1" ht="16.5" customHeight="1">
      <c r="A142" s="26"/>
      <c r="B142" s="143"/>
      <c r="C142" s="157" t="s">
        <v>176</v>
      </c>
      <c r="D142" s="157" t="s">
        <v>155</v>
      </c>
      <c r="E142" s="158" t="s">
        <v>1270</v>
      </c>
      <c r="F142" s="159" t="s">
        <v>1271</v>
      </c>
      <c r="G142" s="160" t="s">
        <v>187</v>
      </c>
      <c r="H142" s="161">
        <v>1</v>
      </c>
      <c r="I142" s="189">
        <v>42.64</v>
      </c>
      <c r="J142" s="162">
        <f t="shared" si="0"/>
        <v>42.64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154</v>
      </c>
      <c r="AT142" s="155" t="s">
        <v>155</v>
      </c>
      <c r="AU142" s="155" t="s">
        <v>72</v>
      </c>
      <c r="AY142" s="14" t="s">
        <v>140</v>
      </c>
      <c r="BE142" s="156">
        <f t="shared" si="4"/>
        <v>0</v>
      </c>
      <c r="BF142" s="156">
        <f t="shared" si="5"/>
        <v>42.64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76</v>
      </c>
      <c r="BK142" s="156">
        <f t="shared" si="9"/>
        <v>42.64</v>
      </c>
      <c r="BL142" s="14" t="s">
        <v>82</v>
      </c>
      <c r="BM142" s="155" t="s">
        <v>179</v>
      </c>
    </row>
    <row r="143" spans="1:65" s="2" customFormat="1" ht="16.5" customHeight="1">
      <c r="A143" s="26"/>
      <c r="B143" s="143"/>
      <c r="C143" s="157" t="s">
        <v>162</v>
      </c>
      <c r="D143" s="157" t="s">
        <v>155</v>
      </c>
      <c r="E143" s="158" t="s">
        <v>1272</v>
      </c>
      <c r="F143" s="159" t="s">
        <v>1273</v>
      </c>
      <c r="G143" s="160" t="s">
        <v>187</v>
      </c>
      <c r="H143" s="161">
        <v>1</v>
      </c>
      <c r="I143" s="189">
        <v>19.68</v>
      </c>
      <c r="J143" s="162">
        <f t="shared" si="0"/>
        <v>19.68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154</v>
      </c>
      <c r="AT143" s="155" t="s">
        <v>155</v>
      </c>
      <c r="AU143" s="155" t="s">
        <v>72</v>
      </c>
      <c r="AY143" s="14" t="s">
        <v>140</v>
      </c>
      <c r="BE143" s="156">
        <f t="shared" si="4"/>
        <v>0</v>
      </c>
      <c r="BF143" s="156">
        <f t="shared" si="5"/>
        <v>19.68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76</v>
      </c>
      <c r="BK143" s="156">
        <f t="shared" si="9"/>
        <v>19.68</v>
      </c>
      <c r="BL143" s="14" t="s">
        <v>82</v>
      </c>
      <c r="BM143" s="155" t="s">
        <v>183</v>
      </c>
    </row>
    <row r="144" spans="1:65" s="2" customFormat="1" ht="16.5" customHeight="1">
      <c r="A144" s="26"/>
      <c r="B144" s="143"/>
      <c r="C144" s="157" t="s">
        <v>184</v>
      </c>
      <c r="D144" s="157" t="s">
        <v>155</v>
      </c>
      <c r="E144" s="158" t="s">
        <v>1274</v>
      </c>
      <c r="F144" s="159" t="s">
        <v>1275</v>
      </c>
      <c r="G144" s="160" t="s">
        <v>187</v>
      </c>
      <c r="H144" s="161">
        <v>1</v>
      </c>
      <c r="I144" s="189">
        <v>30.088000000000001</v>
      </c>
      <c r="J144" s="162">
        <f t="shared" si="0"/>
        <v>30.09</v>
      </c>
      <c r="K144" s="163"/>
      <c r="L144" s="164"/>
      <c r="M144" s="165" t="s">
        <v>1</v>
      </c>
      <c r="N144" s="166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154</v>
      </c>
      <c r="AT144" s="155" t="s">
        <v>155</v>
      </c>
      <c r="AU144" s="155" t="s">
        <v>72</v>
      </c>
      <c r="AY144" s="14" t="s">
        <v>140</v>
      </c>
      <c r="BE144" s="156">
        <f t="shared" si="4"/>
        <v>0</v>
      </c>
      <c r="BF144" s="156">
        <f t="shared" si="5"/>
        <v>30.09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76</v>
      </c>
      <c r="BK144" s="156">
        <f t="shared" si="9"/>
        <v>30.09</v>
      </c>
      <c r="BL144" s="14" t="s">
        <v>82</v>
      </c>
      <c r="BM144" s="155" t="s">
        <v>188</v>
      </c>
    </row>
    <row r="145" spans="1:65" s="2" customFormat="1" ht="16.5" customHeight="1">
      <c r="A145" s="26"/>
      <c r="B145" s="143"/>
      <c r="C145" s="157" t="s">
        <v>166</v>
      </c>
      <c r="D145" s="157" t="s">
        <v>155</v>
      </c>
      <c r="E145" s="158" t="s">
        <v>1276</v>
      </c>
      <c r="F145" s="159" t="s">
        <v>1277</v>
      </c>
      <c r="G145" s="160" t="s">
        <v>187</v>
      </c>
      <c r="H145" s="161">
        <v>6</v>
      </c>
      <c r="I145" s="189">
        <v>40.729999999999997</v>
      </c>
      <c r="J145" s="162">
        <f t="shared" si="0"/>
        <v>244.38</v>
      </c>
      <c r="K145" s="163"/>
      <c r="L145" s="164"/>
      <c r="M145" s="165" t="s">
        <v>1</v>
      </c>
      <c r="N145" s="166" t="s">
        <v>34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154</v>
      </c>
      <c r="AT145" s="155" t="s">
        <v>155</v>
      </c>
      <c r="AU145" s="155" t="s">
        <v>72</v>
      </c>
      <c r="AY145" s="14" t="s">
        <v>140</v>
      </c>
      <c r="BE145" s="156">
        <f t="shared" si="4"/>
        <v>0</v>
      </c>
      <c r="BF145" s="156">
        <f t="shared" si="5"/>
        <v>244.38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76</v>
      </c>
      <c r="BK145" s="156">
        <f t="shared" si="9"/>
        <v>244.38</v>
      </c>
      <c r="BL145" s="14" t="s">
        <v>82</v>
      </c>
      <c r="BM145" s="155" t="s">
        <v>192</v>
      </c>
    </row>
    <row r="146" spans="1:65" s="2" customFormat="1" ht="16.5" customHeight="1">
      <c r="A146" s="26"/>
      <c r="B146" s="143"/>
      <c r="C146" s="157" t="s">
        <v>193</v>
      </c>
      <c r="D146" s="157" t="s">
        <v>155</v>
      </c>
      <c r="E146" s="158" t="s">
        <v>1278</v>
      </c>
      <c r="F146" s="159" t="s">
        <v>1279</v>
      </c>
      <c r="G146" s="160" t="s">
        <v>187</v>
      </c>
      <c r="H146" s="161">
        <v>2</v>
      </c>
      <c r="I146" s="189">
        <v>21.16</v>
      </c>
      <c r="J146" s="162">
        <f t="shared" si="0"/>
        <v>42.32</v>
      </c>
      <c r="K146" s="163"/>
      <c r="L146" s="164"/>
      <c r="M146" s="165" t="s">
        <v>1</v>
      </c>
      <c r="N146" s="166" t="s">
        <v>34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154</v>
      </c>
      <c r="AT146" s="155" t="s">
        <v>155</v>
      </c>
      <c r="AU146" s="155" t="s">
        <v>72</v>
      </c>
      <c r="AY146" s="14" t="s">
        <v>140</v>
      </c>
      <c r="BE146" s="156">
        <f t="shared" si="4"/>
        <v>0</v>
      </c>
      <c r="BF146" s="156">
        <f t="shared" si="5"/>
        <v>42.32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76</v>
      </c>
      <c r="BK146" s="156">
        <f t="shared" si="9"/>
        <v>42.32</v>
      </c>
      <c r="BL146" s="14" t="s">
        <v>82</v>
      </c>
      <c r="BM146" s="155" t="s">
        <v>196</v>
      </c>
    </row>
    <row r="147" spans="1:65" s="2" customFormat="1" ht="16.5" customHeight="1">
      <c r="A147" s="26"/>
      <c r="B147" s="143"/>
      <c r="C147" s="157" t="s">
        <v>169</v>
      </c>
      <c r="D147" s="157" t="s">
        <v>155</v>
      </c>
      <c r="E147" s="158" t="s">
        <v>1280</v>
      </c>
      <c r="F147" s="159" t="s">
        <v>1281</v>
      </c>
      <c r="G147" s="160" t="s">
        <v>187</v>
      </c>
      <c r="H147" s="161">
        <v>1</v>
      </c>
      <c r="I147" s="189">
        <v>30.59</v>
      </c>
      <c r="J147" s="162">
        <f t="shared" si="0"/>
        <v>30.59</v>
      </c>
      <c r="K147" s="163"/>
      <c r="L147" s="164"/>
      <c r="M147" s="165" t="s">
        <v>1</v>
      </c>
      <c r="N147" s="166" t="s">
        <v>34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154</v>
      </c>
      <c r="AT147" s="155" t="s">
        <v>155</v>
      </c>
      <c r="AU147" s="155" t="s">
        <v>72</v>
      </c>
      <c r="AY147" s="14" t="s">
        <v>140</v>
      </c>
      <c r="BE147" s="156">
        <f t="shared" si="4"/>
        <v>0</v>
      </c>
      <c r="BF147" s="156">
        <f t="shared" si="5"/>
        <v>30.59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76</v>
      </c>
      <c r="BK147" s="156">
        <f t="shared" si="9"/>
        <v>30.59</v>
      </c>
      <c r="BL147" s="14" t="s">
        <v>82</v>
      </c>
      <c r="BM147" s="155" t="s">
        <v>199</v>
      </c>
    </row>
    <row r="148" spans="1:65" s="2" customFormat="1" ht="16.5" customHeight="1">
      <c r="A148" s="26"/>
      <c r="B148" s="143"/>
      <c r="C148" s="157" t="s">
        <v>200</v>
      </c>
      <c r="D148" s="157" t="s">
        <v>155</v>
      </c>
      <c r="E148" s="158" t="s">
        <v>1282</v>
      </c>
      <c r="F148" s="159" t="s">
        <v>1283</v>
      </c>
      <c r="G148" s="160" t="s">
        <v>187</v>
      </c>
      <c r="H148" s="161">
        <v>1</v>
      </c>
      <c r="I148" s="189">
        <v>30.22</v>
      </c>
      <c r="J148" s="162">
        <f t="shared" si="0"/>
        <v>30.22</v>
      </c>
      <c r="K148" s="163"/>
      <c r="L148" s="164"/>
      <c r="M148" s="165" t="s">
        <v>1</v>
      </c>
      <c r="N148" s="166" t="s">
        <v>34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154</v>
      </c>
      <c r="AT148" s="155" t="s">
        <v>155</v>
      </c>
      <c r="AU148" s="155" t="s">
        <v>72</v>
      </c>
      <c r="AY148" s="14" t="s">
        <v>140</v>
      </c>
      <c r="BE148" s="156">
        <f t="shared" si="4"/>
        <v>0</v>
      </c>
      <c r="BF148" s="156">
        <f t="shared" si="5"/>
        <v>30.22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76</v>
      </c>
      <c r="BK148" s="156">
        <f t="shared" si="9"/>
        <v>30.22</v>
      </c>
      <c r="BL148" s="14" t="s">
        <v>82</v>
      </c>
      <c r="BM148" s="155" t="s">
        <v>203</v>
      </c>
    </row>
    <row r="149" spans="1:65" s="2" customFormat="1" ht="24.15" customHeight="1">
      <c r="A149" s="26"/>
      <c r="B149" s="143"/>
      <c r="C149" s="157" t="s">
        <v>173</v>
      </c>
      <c r="D149" s="157" t="s">
        <v>155</v>
      </c>
      <c r="E149" s="158" t="s">
        <v>1284</v>
      </c>
      <c r="F149" s="159" t="s">
        <v>1285</v>
      </c>
      <c r="G149" s="160" t="s">
        <v>187</v>
      </c>
      <c r="H149" s="161">
        <v>4</v>
      </c>
      <c r="I149" s="189">
        <v>13.32</v>
      </c>
      <c r="J149" s="162">
        <f t="shared" si="0"/>
        <v>53.28</v>
      </c>
      <c r="K149" s="163"/>
      <c r="L149" s="164"/>
      <c r="M149" s="165" t="s">
        <v>1</v>
      </c>
      <c r="N149" s="166" t="s">
        <v>34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154</v>
      </c>
      <c r="AT149" s="155" t="s">
        <v>155</v>
      </c>
      <c r="AU149" s="155" t="s">
        <v>72</v>
      </c>
      <c r="AY149" s="14" t="s">
        <v>140</v>
      </c>
      <c r="BE149" s="156">
        <f t="shared" si="4"/>
        <v>0</v>
      </c>
      <c r="BF149" s="156">
        <f t="shared" si="5"/>
        <v>53.28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76</v>
      </c>
      <c r="BK149" s="156">
        <f t="shared" si="9"/>
        <v>53.28</v>
      </c>
      <c r="BL149" s="14" t="s">
        <v>82</v>
      </c>
      <c r="BM149" s="155" t="s">
        <v>206</v>
      </c>
    </row>
    <row r="150" spans="1:65" s="12" customFormat="1" ht="25.95" customHeight="1">
      <c r="B150" s="131"/>
      <c r="D150" s="132" t="s">
        <v>67</v>
      </c>
      <c r="E150" s="133" t="s">
        <v>1286</v>
      </c>
      <c r="F150" s="133" t="s">
        <v>1287</v>
      </c>
      <c r="I150" s="188"/>
      <c r="J150" s="134">
        <f>BK150</f>
        <v>1671.9699999999991</v>
      </c>
      <c r="L150" s="131"/>
      <c r="M150" s="135"/>
      <c r="N150" s="136"/>
      <c r="O150" s="136"/>
      <c r="P150" s="137">
        <f>SUM(P151:P193)</f>
        <v>0</v>
      </c>
      <c r="Q150" s="136"/>
      <c r="R150" s="137">
        <f>SUM(R151:R193)</f>
        <v>0</v>
      </c>
      <c r="S150" s="136"/>
      <c r="T150" s="138">
        <f>SUM(T151:T193)</f>
        <v>0</v>
      </c>
      <c r="AR150" s="132" t="s">
        <v>72</v>
      </c>
      <c r="AT150" s="139" t="s">
        <v>67</v>
      </c>
      <c r="AU150" s="139" t="s">
        <v>68</v>
      </c>
      <c r="AY150" s="132" t="s">
        <v>140</v>
      </c>
      <c r="BK150" s="140">
        <f>SUM(BK151:BK193)</f>
        <v>1671.9699999999991</v>
      </c>
    </row>
    <row r="151" spans="1:65" s="2" customFormat="1" ht="16.5" customHeight="1">
      <c r="A151" s="26"/>
      <c r="B151" s="143"/>
      <c r="C151" s="157" t="s">
        <v>208</v>
      </c>
      <c r="D151" s="157" t="s">
        <v>155</v>
      </c>
      <c r="E151" s="158" t="s">
        <v>1288</v>
      </c>
      <c r="F151" s="159" t="s">
        <v>1289</v>
      </c>
      <c r="G151" s="160" t="s">
        <v>187</v>
      </c>
      <c r="H151" s="161">
        <v>1</v>
      </c>
      <c r="I151" s="189">
        <v>12.49</v>
      </c>
      <c r="J151" s="162">
        <f t="shared" ref="J151:J193" si="10">ROUND(I151*H151,2)</f>
        <v>12.49</v>
      </c>
      <c r="K151" s="163"/>
      <c r="L151" s="164"/>
      <c r="M151" s="165" t="s">
        <v>1</v>
      </c>
      <c r="N151" s="166" t="s">
        <v>34</v>
      </c>
      <c r="O151" s="153">
        <v>0</v>
      </c>
      <c r="P151" s="153">
        <f t="shared" ref="P151:P193" si="11">O151*H151</f>
        <v>0</v>
      </c>
      <c r="Q151" s="153">
        <v>0</v>
      </c>
      <c r="R151" s="153">
        <f t="shared" ref="R151:R193" si="12">Q151*H151</f>
        <v>0</v>
      </c>
      <c r="S151" s="153">
        <v>0</v>
      </c>
      <c r="T151" s="154">
        <f t="shared" ref="T151:T193" si="1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154</v>
      </c>
      <c r="AT151" s="155" t="s">
        <v>155</v>
      </c>
      <c r="AU151" s="155" t="s">
        <v>72</v>
      </c>
      <c r="AY151" s="14" t="s">
        <v>140</v>
      </c>
      <c r="BE151" s="156">
        <f t="shared" ref="BE151:BE193" si="14">IF(N151="základná",J151,0)</f>
        <v>0</v>
      </c>
      <c r="BF151" s="156">
        <f t="shared" ref="BF151:BF193" si="15">IF(N151="znížená",J151,0)</f>
        <v>12.49</v>
      </c>
      <c r="BG151" s="156">
        <f t="shared" ref="BG151:BG193" si="16">IF(N151="zákl. prenesená",J151,0)</f>
        <v>0</v>
      </c>
      <c r="BH151" s="156">
        <f t="shared" ref="BH151:BH193" si="17">IF(N151="zníž. prenesená",J151,0)</f>
        <v>0</v>
      </c>
      <c r="BI151" s="156">
        <f t="shared" ref="BI151:BI193" si="18">IF(N151="nulová",J151,0)</f>
        <v>0</v>
      </c>
      <c r="BJ151" s="14" t="s">
        <v>76</v>
      </c>
      <c r="BK151" s="156">
        <f t="shared" ref="BK151:BK193" si="19">ROUND(I151*H151,2)</f>
        <v>12.49</v>
      </c>
      <c r="BL151" s="14" t="s">
        <v>82</v>
      </c>
      <c r="BM151" s="155" t="s">
        <v>211</v>
      </c>
    </row>
    <row r="152" spans="1:65" s="2" customFormat="1" ht="16.5" customHeight="1">
      <c r="A152" s="26"/>
      <c r="B152" s="143"/>
      <c r="C152" s="157" t="s">
        <v>7</v>
      </c>
      <c r="D152" s="157" t="s">
        <v>155</v>
      </c>
      <c r="E152" s="158" t="s">
        <v>1290</v>
      </c>
      <c r="F152" s="159" t="s">
        <v>1291</v>
      </c>
      <c r="G152" s="160" t="s">
        <v>187</v>
      </c>
      <c r="H152" s="161">
        <v>1</v>
      </c>
      <c r="I152" s="189">
        <v>6.63</v>
      </c>
      <c r="J152" s="162">
        <f t="shared" si="10"/>
        <v>6.63</v>
      </c>
      <c r="K152" s="163"/>
      <c r="L152" s="164"/>
      <c r="M152" s="165" t="s">
        <v>1</v>
      </c>
      <c r="N152" s="166" t="s">
        <v>34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154</v>
      </c>
      <c r="AT152" s="155" t="s">
        <v>155</v>
      </c>
      <c r="AU152" s="155" t="s">
        <v>72</v>
      </c>
      <c r="AY152" s="14" t="s">
        <v>140</v>
      </c>
      <c r="BE152" s="156">
        <f t="shared" si="14"/>
        <v>0</v>
      </c>
      <c r="BF152" s="156">
        <f t="shared" si="15"/>
        <v>6.63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76</v>
      </c>
      <c r="BK152" s="156">
        <f t="shared" si="19"/>
        <v>6.63</v>
      </c>
      <c r="BL152" s="14" t="s">
        <v>82</v>
      </c>
      <c r="BM152" s="155" t="s">
        <v>215</v>
      </c>
    </row>
    <row r="153" spans="1:65" s="2" customFormat="1" ht="16.5" customHeight="1">
      <c r="A153" s="26"/>
      <c r="B153" s="143"/>
      <c r="C153" s="157" t="s">
        <v>216</v>
      </c>
      <c r="D153" s="157" t="s">
        <v>155</v>
      </c>
      <c r="E153" s="158" t="s">
        <v>1292</v>
      </c>
      <c r="F153" s="159" t="s">
        <v>1293</v>
      </c>
      <c r="G153" s="160" t="s">
        <v>187</v>
      </c>
      <c r="H153" s="161">
        <v>1</v>
      </c>
      <c r="I153" s="189">
        <v>26.31</v>
      </c>
      <c r="J153" s="162">
        <f t="shared" si="10"/>
        <v>26.31</v>
      </c>
      <c r="K153" s="163"/>
      <c r="L153" s="164"/>
      <c r="M153" s="165" t="s">
        <v>1</v>
      </c>
      <c r="N153" s="166" t="s">
        <v>34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154</v>
      </c>
      <c r="AT153" s="155" t="s">
        <v>155</v>
      </c>
      <c r="AU153" s="155" t="s">
        <v>72</v>
      </c>
      <c r="AY153" s="14" t="s">
        <v>140</v>
      </c>
      <c r="BE153" s="156">
        <f t="shared" si="14"/>
        <v>0</v>
      </c>
      <c r="BF153" s="156">
        <f t="shared" si="15"/>
        <v>26.31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76</v>
      </c>
      <c r="BK153" s="156">
        <f t="shared" si="19"/>
        <v>26.31</v>
      </c>
      <c r="BL153" s="14" t="s">
        <v>82</v>
      </c>
      <c r="BM153" s="155" t="s">
        <v>219</v>
      </c>
    </row>
    <row r="154" spans="1:65" s="2" customFormat="1" ht="16.5" customHeight="1">
      <c r="A154" s="26"/>
      <c r="B154" s="143"/>
      <c r="C154" s="157" t="s">
        <v>179</v>
      </c>
      <c r="D154" s="157" t="s">
        <v>155</v>
      </c>
      <c r="E154" s="158" t="s">
        <v>1294</v>
      </c>
      <c r="F154" s="159" t="s">
        <v>1295</v>
      </c>
      <c r="G154" s="160" t="s">
        <v>187</v>
      </c>
      <c r="H154" s="161">
        <v>5</v>
      </c>
      <c r="I154" s="189">
        <v>6.19</v>
      </c>
      <c r="J154" s="162">
        <f t="shared" si="10"/>
        <v>30.95</v>
      </c>
      <c r="K154" s="163"/>
      <c r="L154" s="164"/>
      <c r="M154" s="165" t="s">
        <v>1</v>
      </c>
      <c r="N154" s="166" t="s">
        <v>34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154</v>
      </c>
      <c r="AT154" s="155" t="s">
        <v>155</v>
      </c>
      <c r="AU154" s="155" t="s">
        <v>72</v>
      </c>
      <c r="AY154" s="14" t="s">
        <v>140</v>
      </c>
      <c r="BE154" s="156">
        <f t="shared" si="14"/>
        <v>0</v>
      </c>
      <c r="BF154" s="156">
        <f t="shared" si="15"/>
        <v>30.95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76</v>
      </c>
      <c r="BK154" s="156">
        <f t="shared" si="19"/>
        <v>30.95</v>
      </c>
      <c r="BL154" s="14" t="s">
        <v>82</v>
      </c>
      <c r="BM154" s="155" t="s">
        <v>222</v>
      </c>
    </row>
    <row r="155" spans="1:65" s="2" customFormat="1" ht="16.5" customHeight="1">
      <c r="A155" s="26"/>
      <c r="B155" s="143"/>
      <c r="C155" s="157" t="s">
        <v>223</v>
      </c>
      <c r="D155" s="157" t="s">
        <v>155</v>
      </c>
      <c r="E155" s="158" t="s">
        <v>1296</v>
      </c>
      <c r="F155" s="159" t="s">
        <v>1297</v>
      </c>
      <c r="G155" s="160" t="s">
        <v>187</v>
      </c>
      <c r="H155" s="161">
        <v>3</v>
      </c>
      <c r="I155" s="189">
        <v>7.81</v>
      </c>
      <c r="J155" s="162">
        <f t="shared" si="10"/>
        <v>23.43</v>
      </c>
      <c r="K155" s="163"/>
      <c r="L155" s="164"/>
      <c r="M155" s="165" t="s">
        <v>1</v>
      </c>
      <c r="N155" s="166" t="s">
        <v>34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154</v>
      </c>
      <c r="AT155" s="155" t="s">
        <v>155</v>
      </c>
      <c r="AU155" s="155" t="s">
        <v>72</v>
      </c>
      <c r="AY155" s="14" t="s">
        <v>140</v>
      </c>
      <c r="BE155" s="156">
        <f t="shared" si="14"/>
        <v>0</v>
      </c>
      <c r="BF155" s="156">
        <f t="shared" si="15"/>
        <v>23.43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76</v>
      </c>
      <c r="BK155" s="156">
        <f t="shared" si="19"/>
        <v>23.43</v>
      </c>
      <c r="BL155" s="14" t="s">
        <v>82</v>
      </c>
      <c r="BM155" s="155" t="s">
        <v>226</v>
      </c>
    </row>
    <row r="156" spans="1:65" s="2" customFormat="1" ht="16.5" customHeight="1">
      <c r="A156" s="26"/>
      <c r="B156" s="143"/>
      <c r="C156" s="157" t="s">
        <v>183</v>
      </c>
      <c r="D156" s="157" t="s">
        <v>155</v>
      </c>
      <c r="E156" s="158" t="s">
        <v>1298</v>
      </c>
      <c r="F156" s="159" t="s">
        <v>1299</v>
      </c>
      <c r="G156" s="160" t="s">
        <v>187</v>
      </c>
      <c r="H156" s="161">
        <v>17</v>
      </c>
      <c r="I156" s="189">
        <v>5.97</v>
      </c>
      <c r="J156" s="162">
        <f t="shared" si="10"/>
        <v>101.49</v>
      </c>
      <c r="K156" s="163"/>
      <c r="L156" s="164"/>
      <c r="M156" s="165" t="s">
        <v>1</v>
      </c>
      <c r="N156" s="166" t="s">
        <v>34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154</v>
      </c>
      <c r="AT156" s="155" t="s">
        <v>155</v>
      </c>
      <c r="AU156" s="155" t="s">
        <v>72</v>
      </c>
      <c r="AY156" s="14" t="s">
        <v>140</v>
      </c>
      <c r="BE156" s="156">
        <f t="shared" si="14"/>
        <v>0</v>
      </c>
      <c r="BF156" s="156">
        <f t="shared" si="15"/>
        <v>101.49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76</v>
      </c>
      <c r="BK156" s="156">
        <f t="shared" si="19"/>
        <v>101.49</v>
      </c>
      <c r="BL156" s="14" t="s">
        <v>82</v>
      </c>
      <c r="BM156" s="155" t="s">
        <v>229</v>
      </c>
    </row>
    <row r="157" spans="1:65" s="2" customFormat="1" ht="16.5" customHeight="1">
      <c r="A157" s="26"/>
      <c r="B157" s="143"/>
      <c r="C157" s="157" t="s">
        <v>230</v>
      </c>
      <c r="D157" s="157" t="s">
        <v>155</v>
      </c>
      <c r="E157" s="158" t="s">
        <v>1300</v>
      </c>
      <c r="F157" s="159" t="s">
        <v>1301</v>
      </c>
      <c r="G157" s="160" t="s">
        <v>187</v>
      </c>
      <c r="H157" s="161">
        <v>1</v>
      </c>
      <c r="I157" s="189">
        <v>19.829999999999998</v>
      </c>
      <c r="J157" s="162">
        <f t="shared" si="10"/>
        <v>19.829999999999998</v>
      </c>
      <c r="K157" s="163"/>
      <c r="L157" s="164"/>
      <c r="M157" s="165" t="s">
        <v>1</v>
      </c>
      <c r="N157" s="166" t="s">
        <v>34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154</v>
      </c>
      <c r="AT157" s="155" t="s">
        <v>155</v>
      </c>
      <c r="AU157" s="155" t="s">
        <v>72</v>
      </c>
      <c r="AY157" s="14" t="s">
        <v>140</v>
      </c>
      <c r="BE157" s="156">
        <f t="shared" si="14"/>
        <v>0</v>
      </c>
      <c r="BF157" s="156">
        <f t="shared" si="15"/>
        <v>19.829999999999998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76</v>
      </c>
      <c r="BK157" s="156">
        <f t="shared" si="19"/>
        <v>19.829999999999998</v>
      </c>
      <c r="BL157" s="14" t="s">
        <v>82</v>
      </c>
      <c r="BM157" s="155" t="s">
        <v>233</v>
      </c>
    </row>
    <row r="158" spans="1:65" s="2" customFormat="1" ht="16.5" customHeight="1">
      <c r="A158" s="26"/>
      <c r="B158" s="143"/>
      <c r="C158" s="157" t="s">
        <v>188</v>
      </c>
      <c r="D158" s="157" t="s">
        <v>155</v>
      </c>
      <c r="E158" s="158" t="s">
        <v>1302</v>
      </c>
      <c r="F158" s="159" t="s">
        <v>1303</v>
      </c>
      <c r="G158" s="160" t="s">
        <v>187</v>
      </c>
      <c r="H158" s="161">
        <v>1</v>
      </c>
      <c r="I158" s="189">
        <v>22.82</v>
      </c>
      <c r="J158" s="162">
        <f t="shared" si="10"/>
        <v>22.82</v>
      </c>
      <c r="K158" s="163"/>
      <c r="L158" s="164"/>
      <c r="M158" s="165" t="s">
        <v>1</v>
      </c>
      <c r="N158" s="166" t="s">
        <v>34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154</v>
      </c>
      <c r="AT158" s="155" t="s">
        <v>155</v>
      </c>
      <c r="AU158" s="155" t="s">
        <v>72</v>
      </c>
      <c r="AY158" s="14" t="s">
        <v>140</v>
      </c>
      <c r="BE158" s="156">
        <f t="shared" si="14"/>
        <v>0</v>
      </c>
      <c r="BF158" s="156">
        <f t="shared" si="15"/>
        <v>22.82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76</v>
      </c>
      <c r="BK158" s="156">
        <f t="shared" si="19"/>
        <v>22.82</v>
      </c>
      <c r="BL158" s="14" t="s">
        <v>82</v>
      </c>
      <c r="BM158" s="155" t="s">
        <v>236</v>
      </c>
    </row>
    <row r="159" spans="1:65" s="2" customFormat="1" ht="16.5" customHeight="1">
      <c r="A159" s="26"/>
      <c r="B159" s="143"/>
      <c r="C159" s="157" t="s">
        <v>237</v>
      </c>
      <c r="D159" s="157" t="s">
        <v>155</v>
      </c>
      <c r="E159" s="158" t="s">
        <v>1304</v>
      </c>
      <c r="F159" s="159" t="s">
        <v>1305</v>
      </c>
      <c r="G159" s="160" t="s">
        <v>187</v>
      </c>
      <c r="H159" s="161">
        <v>1</v>
      </c>
      <c r="I159" s="189">
        <v>27.96</v>
      </c>
      <c r="J159" s="162">
        <f t="shared" si="10"/>
        <v>27.96</v>
      </c>
      <c r="K159" s="163"/>
      <c r="L159" s="164"/>
      <c r="M159" s="165" t="s">
        <v>1</v>
      </c>
      <c r="N159" s="166" t="s">
        <v>34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154</v>
      </c>
      <c r="AT159" s="155" t="s">
        <v>155</v>
      </c>
      <c r="AU159" s="155" t="s">
        <v>72</v>
      </c>
      <c r="AY159" s="14" t="s">
        <v>140</v>
      </c>
      <c r="BE159" s="156">
        <f t="shared" si="14"/>
        <v>0</v>
      </c>
      <c r="BF159" s="156">
        <f t="shared" si="15"/>
        <v>27.96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76</v>
      </c>
      <c r="BK159" s="156">
        <f t="shared" si="19"/>
        <v>27.96</v>
      </c>
      <c r="BL159" s="14" t="s">
        <v>82</v>
      </c>
      <c r="BM159" s="155" t="s">
        <v>240</v>
      </c>
    </row>
    <row r="160" spans="1:65" s="2" customFormat="1" ht="16.5" customHeight="1">
      <c r="A160" s="26"/>
      <c r="B160" s="143"/>
      <c r="C160" s="157" t="s">
        <v>192</v>
      </c>
      <c r="D160" s="157" t="s">
        <v>155</v>
      </c>
      <c r="E160" s="158" t="s">
        <v>1306</v>
      </c>
      <c r="F160" s="159" t="s">
        <v>1307</v>
      </c>
      <c r="G160" s="160" t="s">
        <v>187</v>
      </c>
      <c r="H160" s="161">
        <v>3</v>
      </c>
      <c r="I160" s="189">
        <v>8.4600000000000009</v>
      </c>
      <c r="J160" s="162">
        <f t="shared" si="10"/>
        <v>25.38</v>
      </c>
      <c r="K160" s="163"/>
      <c r="L160" s="164"/>
      <c r="M160" s="165" t="s">
        <v>1</v>
      </c>
      <c r="N160" s="166" t="s">
        <v>34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154</v>
      </c>
      <c r="AT160" s="155" t="s">
        <v>155</v>
      </c>
      <c r="AU160" s="155" t="s">
        <v>72</v>
      </c>
      <c r="AY160" s="14" t="s">
        <v>140</v>
      </c>
      <c r="BE160" s="156">
        <f t="shared" si="14"/>
        <v>0</v>
      </c>
      <c r="BF160" s="156">
        <f t="shared" si="15"/>
        <v>25.38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76</v>
      </c>
      <c r="BK160" s="156">
        <f t="shared" si="19"/>
        <v>25.38</v>
      </c>
      <c r="BL160" s="14" t="s">
        <v>82</v>
      </c>
      <c r="BM160" s="155" t="s">
        <v>243</v>
      </c>
    </row>
    <row r="161" spans="1:65" s="2" customFormat="1" ht="16.5" customHeight="1">
      <c r="A161" s="26"/>
      <c r="B161" s="143"/>
      <c r="C161" s="157" t="s">
        <v>244</v>
      </c>
      <c r="D161" s="157" t="s">
        <v>155</v>
      </c>
      <c r="E161" s="158" t="s">
        <v>1308</v>
      </c>
      <c r="F161" s="159" t="s">
        <v>1309</v>
      </c>
      <c r="G161" s="160" t="s">
        <v>187</v>
      </c>
      <c r="H161" s="161">
        <v>9</v>
      </c>
      <c r="I161" s="189">
        <v>13.72</v>
      </c>
      <c r="J161" s="162">
        <f t="shared" si="10"/>
        <v>123.48</v>
      </c>
      <c r="K161" s="163"/>
      <c r="L161" s="164"/>
      <c r="M161" s="165" t="s">
        <v>1</v>
      </c>
      <c r="N161" s="166" t="s">
        <v>34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154</v>
      </c>
      <c r="AT161" s="155" t="s">
        <v>155</v>
      </c>
      <c r="AU161" s="155" t="s">
        <v>72</v>
      </c>
      <c r="AY161" s="14" t="s">
        <v>140</v>
      </c>
      <c r="BE161" s="156">
        <f t="shared" si="14"/>
        <v>0</v>
      </c>
      <c r="BF161" s="156">
        <f t="shared" si="15"/>
        <v>123.48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76</v>
      </c>
      <c r="BK161" s="156">
        <f t="shared" si="19"/>
        <v>123.48</v>
      </c>
      <c r="BL161" s="14" t="s">
        <v>82</v>
      </c>
      <c r="BM161" s="155" t="s">
        <v>247</v>
      </c>
    </row>
    <row r="162" spans="1:65" s="2" customFormat="1" ht="16.5" customHeight="1">
      <c r="A162" s="26"/>
      <c r="B162" s="143"/>
      <c r="C162" s="157" t="s">
        <v>196</v>
      </c>
      <c r="D162" s="157" t="s">
        <v>155</v>
      </c>
      <c r="E162" s="158" t="s">
        <v>1310</v>
      </c>
      <c r="F162" s="159" t="s">
        <v>1311</v>
      </c>
      <c r="G162" s="160" t="s">
        <v>187</v>
      </c>
      <c r="H162" s="161">
        <v>1</v>
      </c>
      <c r="I162" s="189">
        <v>24.53</v>
      </c>
      <c r="J162" s="162">
        <f t="shared" si="10"/>
        <v>24.53</v>
      </c>
      <c r="K162" s="163"/>
      <c r="L162" s="164"/>
      <c r="M162" s="165" t="s">
        <v>1</v>
      </c>
      <c r="N162" s="166" t="s">
        <v>34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154</v>
      </c>
      <c r="AT162" s="155" t="s">
        <v>155</v>
      </c>
      <c r="AU162" s="155" t="s">
        <v>72</v>
      </c>
      <c r="AY162" s="14" t="s">
        <v>140</v>
      </c>
      <c r="BE162" s="156">
        <f t="shared" si="14"/>
        <v>0</v>
      </c>
      <c r="BF162" s="156">
        <f t="shared" si="15"/>
        <v>24.53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76</v>
      </c>
      <c r="BK162" s="156">
        <f t="shared" si="19"/>
        <v>24.53</v>
      </c>
      <c r="BL162" s="14" t="s">
        <v>82</v>
      </c>
      <c r="BM162" s="155" t="s">
        <v>250</v>
      </c>
    </row>
    <row r="163" spans="1:65" s="2" customFormat="1" ht="16.5" customHeight="1">
      <c r="A163" s="26"/>
      <c r="B163" s="143"/>
      <c r="C163" s="157" t="s">
        <v>251</v>
      </c>
      <c r="D163" s="157" t="s">
        <v>155</v>
      </c>
      <c r="E163" s="158" t="s">
        <v>1312</v>
      </c>
      <c r="F163" s="159" t="s">
        <v>1313</v>
      </c>
      <c r="G163" s="160" t="s">
        <v>187</v>
      </c>
      <c r="H163" s="161">
        <v>3</v>
      </c>
      <c r="I163" s="189">
        <v>70.56</v>
      </c>
      <c r="J163" s="162">
        <f t="shared" si="10"/>
        <v>211.68</v>
      </c>
      <c r="K163" s="163"/>
      <c r="L163" s="164"/>
      <c r="M163" s="165" t="s">
        <v>1</v>
      </c>
      <c r="N163" s="166" t="s">
        <v>34</v>
      </c>
      <c r="O163" s="153">
        <v>0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154</v>
      </c>
      <c r="AT163" s="155" t="s">
        <v>155</v>
      </c>
      <c r="AU163" s="155" t="s">
        <v>72</v>
      </c>
      <c r="AY163" s="14" t="s">
        <v>140</v>
      </c>
      <c r="BE163" s="156">
        <f t="shared" si="14"/>
        <v>0</v>
      </c>
      <c r="BF163" s="156">
        <f t="shared" si="15"/>
        <v>211.68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76</v>
      </c>
      <c r="BK163" s="156">
        <f t="shared" si="19"/>
        <v>211.68</v>
      </c>
      <c r="BL163" s="14" t="s">
        <v>82</v>
      </c>
      <c r="BM163" s="155" t="s">
        <v>254</v>
      </c>
    </row>
    <row r="164" spans="1:65" s="2" customFormat="1" ht="16.5" customHeight="1">
      <c r="A164" s="26"/>
      <c r="B164" s="143"/>
      <c r="C164" s="157" t="s">
        <v>199</v>
      </c>
      <c r="D164" s="157" t="s">
        <v>155</v>
      </c>
      <c r="E164" s="158" t="s">
        <v>1314</v>
      </c>
      <c r="F164" s="159" t="s">
        <v>1315</v>
      </c>
      <c r="G164" s="160" t="s">
        <v>187</v>
      </c>
      <c r="H164" s="161">
        <v>1</v>
      </c>
      <c r="I164" s="189">
        <v>137.91</v>
      </c>
      <c r="J164" s="162">
        <f t="shared" si="10"/>
        <v>137.91</v>
      </c>
      <c r="K164" s="163"/>
      <c r="L164" s="164"/>
      <c r="M164" s="165" t="s">
        <v>1</v>
      </c>
      <c r="N164" s="166" t="s">
        <v>34</v>
      </c>
      <c r="O164" s="153">
        <v>0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154</v>
      </c>
      <c r="AT164" s="155" t="s">
        <v>155</v>
      </c>
      <c r="AU164" s="155" t="s">
        <v>72</v>
      </c>
      <c r="AY164" s="14" t="s">
        <v>140</v>
      </c>
      <c r="BE164" s="156">
        <f t="shared" si="14"/>
        <v>0</v>
      </c>
      <c r="BF164" s="156">
        <f t="shared" si="15"/>
        <v>137.91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76</v>
      </c>
      <c r="BK164" s="156">
        <f t="shared" si="19"/>
        <v>137.91</v>
      </c>
      <c r="BL164" s="14" t="s">
        <v>82</v>
      </c>
      <c r="BM164" s="155" t="s">
        <v>257</v>
      </c>
    </row>
    <row r="165" spans="1:65" s="2" customFormat="1" ht="16.5" customHeight="1">
      <c r="A165" s="26"/>
      <c r="B165" s="143"/>
      <c r="C165" s="157" t="s">
        <v>258</v>
      </c>
      <c r="D165" s="157" t="s">
        <v>155</v>
      </c>
      <c r="E165" s="158" t="s">
        <v>1316</v>
      </c>
      <c r="F165" s="159" t="s">
        <v>1317</v>
      </c>
      <c r="G165" s="160" t="s">
        <v>187</v>
      </c>
      <c r="H165" s="161">
        <v>1</v>
      </c>
      <c r="I165" s="189">
        <v>9.61</v>
      </c>
      <c r="J165" s="162">
        <f t="shared" si="10"/>
        <v>9.61</v>
      </c>
      <c r="K165" s="163"/>
      <c r="L165" s="164"/>
      <c r="M165" s="165" t="s">
        <v>1</v>
      </c>
      <c r="N165" s="166" t="s">
        <v>34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154</v>
      </c>
      <c r="AT165" s="155" t="s">
        <v>155</v>
      </c>
      <c r="AU165" s="155" t="s">
        <v>72</v>
      </c>
      <c r="AY165" s="14" t="s">
        <v>140</v>
      </c>
      <c r="BE165" s="156">
        <f t="shared" si="14"/>
        <v>0</v>
      </c>
      <c r="BF165" s="156">
        <f t="shared" si="15"/>
        <v>9.61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76</v>
      </c>
      <c r="BK165" s="156">
        <f t="shared" si="19"/>
        <v>9.61</v>
      </c>
      <c r="BL165" s="14" t="s">
        <v>82</v>
      </c>
      <c r="BM165" s="155" t="s">
        <v>261</v>
      </c>
    </row>
    <row r="166" spans="1:65" s="2" customFormat="1" ht="16.5" customHeight="1">
      <c r="A166" s="26"/>
      <c r="B166" s="143"/>
      <c r="C166" s="157" t="s">
        <v>203</v>
      </c>
      <c r="D166" s="157" t="s">
        <v>155</v>
      </c>
      <c r="E166" s="158" t="s">
        <v>1318</v>
      </c>
      <c r="F166" s="159" t="s">
        <v>1319</v>
      </c>
      <c r="G166" s="160" t="s">
        <v>187</v>
      </c>
      <c r="H166" s="161">
        <v>2</v>
      </c>
      <c r="I166" s="189">
        <v>1.1200000000000001</v>
      </c>
      <c r="J166" s="162">
        <f t="shared" si="10"/>
        <v>2.2400000000000002</v>
      </c>
      <c r="K166" s="163"/>
      <c r="L166" s="164"/>
      <c r="M166" s="165" t="s">
        <v>1</v>
      </c>
      <c r="N166" s="166" t="s">
        <v>34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154</v>
      </c>
      <c r="AT166" s="155" t="s">
        <v>155</v>
      </c>
      <c r="AU166" s="155" t="s">
        <v>72</v>
      </c>
      <c r="AY166" s="14" t="s">
        <v>140</v>
      </c>
      <c r="BE166" s="156">
        <f t="shared" si="14"/>
        <v>0</v>
      </c>
      <c r="BF166" s="156">
        <f t="shared" si="15"/>
        <v>2.2400000000000002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76</v>
      </c>
      <c r="BK166" s="156">
        <f t="shared" si="19"/>
        <v>2.2400000000000002</v>
      </c>
      <c r="BL166" s="14" t="s">
        <v>82</v>
      </c>
      <c r="BM166" s="155" t="s">
        <v>265</v>
      </c>
    </row>
    <row r="167" spans="1:65" s="2" customFormat="1" ht="16.5" customHeight="1">
      <c r="A167" s="26"/>
      <c r="B167" s="143"/>
      <c r="C167" s="157" t="s">
        <v>266</v>
      </c>
      <c r="D167" s="157" t="s">
        <v>155</v>
      </c>
      <c r="E167" s="158" t="s">
        <v>1320</v>
      </c>
      <c r="F167" s="159" t="s">
        <v>1321</v>
      </c>
      <c r="G167" s="160" t="s">
        <v>187</v>
      </c>
      <c r="H167" s="161">
        <v>1</v>
      </c>
      <c r="I167" s="189">
        <v>57.56</v>
      </c>
      <c r="J167" s="162">
        <f t="shared" si="10"/>
        <v>57.56</v>
      </c>
      <c r="K167" s="163"/>
      <c r="L167" s="164"/>
      <c r="M167" s="165" t="s">
        <v>1</v>
      </c>
      <c r="N167" s="166" t="s">
        <v>34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154</v>
      </c>
      <c r="AT167" s="155" t="s">
        <v>155</v>
      </c>
      <c r="AU167" s="155" t="s">
        <v>72</v>
      </c>
      <c r="AY167" s="14" t="s">
        <v>140</v>
      </c>
      <c r="BE167" s="156">
        <f t="shared" si="14"/>
        <v>0</v>
      </c>
      <c r="BF167" s="156">
        <f t="shared" si="15"/>
        <v>57.56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76</v>
      </c>
      <c r="BK167" s="156">
        <f t="shared" si="19"/>
        <v>57.56</v>
      </c>
      <c r="BL167" s="14" t="s">
        <v>82</v>
      </c>
      <c r="BM167" s="155" t="s">
        <v>269</v>
      </c>
    </row>
    <row r="168" spans="1:65" s="2" customFormat="1" ht="16.5" customHeight="1">
      <c r="A168" s="26"/>
      <c r="B168" s="143"/>
      <c r="C168" s="157" t="s">
        <v>206</v>
      </c>
      <c r="D168" s="157" t="s">
        <v>155</v>
      </c>
      <c r="E168" s="158" t="s">
        <v>1322</v>
      </c>
      <c r="F168" s="159" t="s">
        <v>1323</v>
      </c>
      <c r="G168" s="160" t="s">
        <v>187</v>
      </c>
      <c r="H168" s="161">
        <v>1</v>
      </c>
      <c r="I168" s="189">
        <v>23.54</v>
      </c>
      <c r="J168" s="162">
        <f t="shared" si="10"/>
        <v>23.54</v>
      </c>
      <c r="K168" s="163"/>
      <c r="L168" s="164"/>
      <c r="M168" s="165" t="s">
        <v>1</v>
      </c>
      <c r="N168" s="166" t="s">
        <v>34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154</v>
      </c>
      <c r="AT168" s="155" t="s">
        <v>155</v>
      </c>
      <c r="AU168" s="155" t="s">
        <v>72</v>
      </c>
      <c r="AY168" s="14" t="s">
        <v>140</v>
      </c>
      <c r="BE168" s="156">
        <f t="shared" si="14"/>
        <v>0</v>
      </c>
      <c r="BF168" s="156">
        <f t="shared" si="15"/>
        <v>23.54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76</v>
      </c>
      <c r="BK168" s="156">
        <f t="shared" si="19"/>
        <v>23.54</v>
      </c>
      <c r="BL168" s="14" t="s">
        <v>82</v>
      </c>
      <c r="BM168" s="155" t="s">
        <v>272</v>
      </c>
    </row>
    <row r="169" spans="1:65" s="2" customFormat="1" ht="16.5" customHeight="1">
      <c r="A169" s="26"/>
      <c r="B169" s="143"/>
      <c r="C169" s="157" t="s">
        <v>273</v>
      </c>
      <c r="D169" s="157" t="s">
        <v>155</v>
      </c>
      <c r="E169" s="158" t="s">
        <v>1324</v>
      </c>
      <c r="F169" s="159" t="s">
        <v>1325</v>
      </c>
      <c r="G169" s="160" t="s">
        <v>187</v>
      </c>
      <c r="H169" s="161">
        <v>1</v>
      </c>
      <c r="I169" s="189">
        <v>93.11</v>
      </c>
      <c r="J169" s="162">
        <f t="shared" si="10"/>
        <v>93.11</v>
      </c>
      <c r="K169" s="163"/>
      <c r="L169" s="164"/>
      <c r="M169" s="165" t="s">
        <v>1</v>
      </c>
      <c r="N169" s="166" t="s">
        <v>34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154</v>
      </c>
      <c r="AT169" s="155" t="s">
        <v>155</v>
      </c>
      <c r="AU169" s="155" t="s">
        <v>72</v>
      </c>
      <c r="AY169" s="14" t="s">
        <v>140</v>
      </c>
      <c r="BE169" s="156">
        <f t="shared" si="14"/>
        <v>0</v>
      </c>
      <c r="BF169" s="156">
        <f t="shared" si="15"/>
        <v>93.11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76</v>
      </c>
      <c r="BK169" s="156">
        <f t="shared" si="19"/>
        <v>93.11</v>
      </c>
      <c r="BL169" s="14" t="s">
        <v>82</v>
      </c>
      <c r="BM169" s="155" t="s">
        <v>276</v>
      </c>
    </row>
    <row r="170" spans="1:65" s="2" customFormat="1" ht="24.15" customHeight="1">
      <c r="A170" s="26"/>
      <c r="B170" s="143"/>
      <c r="C170" s="157" t="s">
        <v>211</v>
      </c>
      <c r="D170" s="157" t="s">
        <v>155</v>
      </c>
      <c r="E170" s="158" t="s">
        <v>1326</v>
      </c>
      <c r="F170" s="159" t="s">
        <v>1327</v>
      </c>
      <c r="G170" s="160" t="s">
        <v>187</v>
      </c>
      <c r="H170" s="161">
        <v>1</v>
      </c>
      <c r="I170" s="189">
        <v>18.43</v>
      </c>
      <c r="J170" s="162">
        <f t="shared" si="10"/>
        <v>18.43</v>
      </c>
      <c r="K170" s="163"/>
      <c r="L170" s="164"/>
      <c r="M170" s="165" t="s">
        <v>1</v>
      </c>
      <c r="N170" s="166" t="s">
        <v>34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154</v>
      </c>
      <c r="AT170" s="155" t="s">
        <v>155</v>
      </c>
      <c r="AU170" s="155" t="s">
        <v>72</v>
      </c>
      <c r="AY170" s="14" t="s">
        <v>140</v>
      </c>
      <c r="BE170" s="156">
        <f t="shared" si="14"/>
        <v>0</v>
      </c>
      <c r="BF170" s="156">
        <f t="shared" si="15"/>
        <v>18.43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76</v>
      </c>
      <c r="BK170" s="156">
        <f t="shared" si="19"/>
        <v>18.43</v>
      </c>
      <c r="BL170" s="14" t="s">
        <v>82</v>
      </c>
      <c r="BM170" s="155" t="s">
        <v>279</v>
      </c>
    </row>
    <row r="171" spans="1:65" s="2" customFormat="1" ht="24.15" customHeight="1">
      <c r="A171" s="26"/>
      <c r="B171" s="143"/>
      <c r="C171" s="157" t="s">
        <v>281</v>
      </c>
      <c r="D171" s="157" t="s">
        <v>155</v>
      </c>
      <c r="E171" s="158" t="s">
        <v>1328</v>
      </c>
      <c r="F171" s="159" t="s">
        <v>1329</v>
      </c>
      <c r="G171" s="160" t="s">
        <v>187</v>
      </c>
      <c r="H171" s="161">
        <v>2</v>
      </c>
      <c r="I171" s="189">
        <v>18.43</v>
      </c>
      <c r="J171" s="162">
        <f t="shared" si="10"/>
        <v>36.86</v>
      </c>
      <c r="K171" s="163"/>
      <c r="L171" s="164"/>
      <c r="M171" s="165" t="s">
        <v>1</v>
      </c>
      <c r="N171" s="166" t="s">
        <v>34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154</v>
      </c>
      <c r="AT171" s="155" t="s">
        <v>155</v>
      </c>
      <c r="AU171" s="155" t="s">
        <v>72</v>
      </c>
      <c r="AY171" s="14" t="s">
        <v>140</v>
      </c>
      <c r="BE171" s="156">
        <f t="shared" si="14"/>
        <v>0</v>
      </c>
      <c r="BF171" s="156">
        <f t="shared" si="15"/>
        <v>36.86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76</v>
      </c>
      <c r="BK171" s="156">
        <f t="shared" si="19"/>
        <v>36.86</v>
      </c>
      <c r="BL171" s="14" t="s">
        <v>82</v>
      </c>
      <c r="BM171" s="155" t="s">
        <v>284</v>
      </c>
    </row>
    <row r="172" spans="1:65" s="2" customFormat="1" ht="24.15" customHeight="1">
      <c r="A172" s="26"/>
      <c r="B172" s="143"/>
      <c r="C172" s="157" t="s">
        <v>215</v>
      </c>
      <c r="D172" s="157" t="s">
        <v>155</v>
      </c>
      <c r="E172" s="158" t="s">
        <v>1330</v>
      </c>
      <c r="F172" s="159" t="s">
        <v>1331</v>
      </c>
      <c r="G172" s="160" t="s">
        <v>187</v>
      </c>
      <c r="H172" s="161">
        <v>2</v>
      </c>
      <c r="I172" s="189">
        <v>18.43</v>
      </c>
      <c r="J172" s="162">
        <f t="shared" si="10"/>
        <v>36.86</v>
      </c>
      <c r="K172" s="163"/>
      <c r="L172" s="164"/>
      <c r="M172" s="165" t="s">
        <v>1</v>
      </c>
      <c r="N172" s="166" t="s">
        <v>34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154</v>
      </c>
      <c r="AT172" s="155" t="s">
        <v>155</v>
      </c>
      <c r="AU172" s="155" t="s">
        <v>72</v>
      </c>
      <c r="AY172" s="14" t="s">
        <v>140</v>
      </c>
      <c r="BE172" s="156">
        <f t="shared" si="14"/>
        <v>0</v>
      </c>
      <c r="BF172" s="156">
        <f t="shared" si="15"/>
        <v>36.86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76</v>
      </c>
      <c r="BK172" s="156">
        <f t="shared" si="19"/>
        <v>36.86</v>
      </c>
      <c r="BL172" s="14" t="s">
        <v>82</v>
      </c>
      <c r="BM172" s="155" t="s">
        <v>287</v>
      </c>
    </row>
    <row r="173" spans="1:65" s="2" customFormat="1" ht="24.15" customHeight="1">
      <c r="A173" s="26"/>
      <c r="B173" s="143"/>
      <c r="C173" s="157" t="s">
        <v>288</v>
      </c>
      <c r="D173" s="157" t="s">
        <v>155</v>
      </c>
      <c r="E173" s="158" t="s">
        <v>1332</v>
      </c>
      <c r="F173" s="159" t="s">
        <v>1333</v>
      </c>
      <c r="G173" s="160" t="s">
        <v>187</v>
      </c>
      <c r="H173" s="161">
        <v>1</v>
      </c>
      <c r="I173" s="189">
        <v>7.58</v>
      </c>
      <c r="J173" s="162">
        <f t="shared" si="10"/>
        <v>7.58</v>
      </c>
      <c r="K173" s="163"/>
      <c r="L173" s="164"/>
      <c r="M173" s="165" t="s">
        <v>1</v>
      </c>
      <c r="N173" s="166" t="s">
        <v>34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154</v>
      </c>
      <c r="AT173" s="155" t="s">
        <v>155</v>
      </c>
      <c r="AU173" s="155" t="s">
        <v>72</v>
      </c>
      <c r="AY173" s="14" t="s">
        <v>140</v>
      </c>
      <c r="BE173" s="156">
        <f t="shared" si="14"/>
        <v>0</v>
      </c>
      <c r="BF173" s="156">
        <f t="shared" si="15"/>
        <v>7.58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76</v>
      </c>
      <c r="BK173" s="156">
        <f t="shared" si="19"/>
        <v>7.58</v>
      </c>
      <c r="BL173" s="14" t="s">
        <v>82</v>
      </c>
      <c r="BM173" s="155" t="s">
        <v>291</v>
      </c>
    </row>
    <row r="174" spans="1:65" s="2" customFormat="1" ht="24.15" customHeight="1">
      <c r="A174" s="26"/>
      <c r="B174" s="143"/>
      <c r="C174" s="157" t="s">
        <v>219</v>
      </c>
      <c r="D174" s="157" t="s">
        <v>155</v>
      </c>
      <c r="E174" s="158" t="s">
        <v>1334</v>
      </c>
      <c r="F174" s="159" t="s">
        <v>1335</v>
      </c>
      <c r="G174" s="160" t="s">
        <v>187</v>
      </c>
      <c r="H174" s="161">
        <v>1</v>
      </c>
      <c r="I174" s="189">
        <v>8.52</v>
      </c>
      <c r="J174" s="162">
        <f t="shared" si="10"/>
        <v>8.52</v>
      </c>
      <c r="K174" s="163"/>
      <c r="L174" s="164"/>
      <c r="M174" s="165" t="s">
        <v>1</v>
      </c>
      <c r="N174" s="166" t="s">
        <v>34</v>
      </c>
      <c r="O174" s="153">
        <v>0</v>
      </c>
      <c r="P174" s="153">
        <f t="shared" si="11"/>
        <v>0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154</v>
      </c>
      <c r="AT174" s="155" t="s">
        <v>155</v>
      </c>
      <c r="AU174" s="155" t="s">
        <v>72</v>
      </c>
      <c r="AY174" s="14" t="s">
        <v>140</v>
      </c>
      <c r="BE174" s="156">
        <f t="shared" si="14"/>
        <v>0</v>
      </c>
      <c r="BF174" s="156">
        <f t="shared" si="15"/>
        <v>8.52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76</v>
      </c>
      <c r="BK174" s="156">
        <f t="shared" si="19"/>
        <v>8.52</v>
      </c>
      <c r="BL174" s="14" t="s">
        <v>82</v>
      </c>
      <c r="BM174" s="155" t="s">
        <v>294</v>
      </c>
    </row>
    <row r="175" spans="1:65" s="2" customFormat="1" ht="24.15" customHeight="1">
      <c r="A175" s="26"/>
      <c r="B175" s="143"/>
      <c r="C175" s="157" t="s">
        <v>295</v>
      </c>
      <c r="D175" s="157" t="s">
        <v>155</v>
      </c>
      <c r="E175" s="158" t="s">
        <v>1336</v>
      </c>
      <c r="F175" s="159" t="s">
        <v>1337</v>
      </c>
      <c r="G175" s="160" t="s">
        <v>187</v>
      </c>
      <c r="H175" s="161">
        <v>1</v>
      </c>
      <c r="I175" s="189">
        <v>5.26</v>
      </c>
      <c r="J175" s="162">
        <f t="shared" si="10"/>
        <v>5.26</v>
      </c>
      <c r="K175" s="163"/>
      <c r="L175" s="164"/>
      <c r="M175" s="165" t="s">
        <v>1</v>
      </c>
      <c r="N175" s="166" t="s">
        <v>34</v>
      </c>
      <c r="O175" s="153">
        <v>0</v>
      </c>
      <c r="P175" s="153">
        <f t="shared" si="11"/>
        <v>0</v>
      </c>
      <c r="Q175" s="153">
        <v>0</v>
      </c>
      <c r="R175" s="153">
        <f t="shared" si="12"/>
        <v>0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154</v>
      </c>
      <c r="AT175" s="155" t="s">
        <v>155</v>
      </c>
      <c r="AU175" s="155" t="s">
        <v>72</v>
      </c>
      <c r="AY175" s="14" t="s">
        <v>140</v>
      </c>
      <c r="BE175" s="156">
        <f t="shared" si="14"/>
        <v>0</v>
      </c>
      <c r="BF175" s="156">
        <f t="shared" si="15"/>
        <v>5.26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76</v>
      </c>
      <c r="BK175" s="156">
        <f t="shared" si="19"/>
        <v>5.26</v>
      </c>
      <c r="BL175" s="14" t="s">
        <v>82</v>
      </c>
      <c r="BM175" s="155" t="s">
        <v>298</v>
      </c>
    </row>
    <row r="176" spans="1:65" s="2" customFormat="1" ht="24.15" customHeight="1">
      <c r="A176" s="26"/>
      <c r="B176" s="143"/>
      <c r="C176" s="157" t="s">
        <v>222</v>
      </c>
      <c r="D176" s="157" t="s">
        <v>155</v>
      </c>
      <c r="E176" s="158" t="s">
        <v>1338</v>
      </c>
      <c r="F176" s="159" t="s">
        <v>1339</v>
      </c>
      <c r="G176" s="160" t="s">
        <v>187</v>
      </c>
      <c r="H176" s="161">
        <v>1</v>
      </c>
      <c r="I176" s="189">
        <v>9.6300000000000008</v>
      </c>
      <c r="J176" s="162">
        <f t="shared" si="10"/>
        <v>9.6300000000000008</v>
      </c>
      <c r="K176" s="163"/>
      <c r="L176" s="164"/>
      <c r="M176" s="165" t="s">
        <v>1</v>
      </c>
      <c r="N176" s="166" t="s">
        <v>34</v>
      </c>
      <c r="O176" s="153">
        <v>0</v>
      </c>
      <c r="P176" s="153">
        <f t="shared" si="11"/>
        <v>0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154</v>
      </c>
      <c r="AT176" s="155" t="s">
        <v>155</v>
      </c>
      <c r="AU176" s="155" t="s">
        <v>72</v>
      </c>
      <c r="AY176" s="14" t="s">
        <v>140</v>
      </c>
      <c r="BE176" s="156">
        <f t="shared" si="14"/>
        <v>0</v>
      </c>
      <c r="BF176" s="156">
        <f t="shared" si="15"/>
        <v>9.6300000000000008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76</v>
      </c>
      <c r="BK176" s="156">
        <f t="shared" si="19"/>
        <v>9.6300000000000008</v>
      </c>
      <c r="BL176" s="14" t="s">
        <v>82</v>
      </c>
      <c r="BM176" s="155" t="s">
        <v>301</v>
      </c>
    </row>
    <row r="177" spans="1:65" s="2" customFormat="1" ht="16.5" customHeight="1">
      <c r="A177" s="26"/>
      <c r="B177" s="143"/>
      <c r="C177" s="157" t="s">
        <v>302</v>
      </c>
      <c r="D177" s="157" t="s">
        <v>155</v>
      </c>
      <c r="E177" s="158" t="s">
        <v>1340</v>
      </c>
      <c r="F177" s="159" t="s">
        <v>1341</v>
      </c>
      <c r="G177" s="160" t="s">
        <v>187</v>
      </c>
      <c r="H177" s="161">
        <v>2</v>
      </c>
      <c r="I177" s="189">
        <v>24.85</v>
      </c>
      <c r="J177" s="162">
        <f t="shared" si="10"/>
        <v>49.7</v>
      </c>
      <c r="K177" s="163"/>
      <c r="L177" s="164"/>
      <c r="M177" s="165" t="s">
        <v>1</v>
      </c>
      <c r="N177" s="166" t="s">
        <v>34</v>
      </c>
      <c r="O177" s="153">
        <v>0</v>
      </c>
      <c r="P177" s="153">
        <f t="shared" si="11"/>
        <v>0</v>
      </c>
      <c r="Q177" s="153">
        <v>0</v>
      </c>
      <c r="R177" s="153">
        <f t="shared" si="12"/>
        <v>0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154</v>
      </c>
      <c r="AT177" s="155" t="s">
        <v>155</v>
      </c>
      <c r="AU177" s="155" t="s">
        <v>72</v>
      </c>
      <c r="AY177" s="14" t="s">
        <v>140</v>
      </c>
      <c r="BE177" s="156">
        <f t="shared" si="14"/>
        <v>0</v>
      </c>
      <c r="BF177" s="156">
        <f t="shared" si="15"/>
        <v>49.7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76</v>
      </c>
      <c r="BK177" s="156">
        <f t="shared" si="19"/>
        <v>49.7</v>
      </c>
      <c r="BL177" s="14" t="s">
        <v>82</v>
      </c>
      <c r="BM177" s="155" t="s">
        <v>305</v>
      </c>
    </row>
    <row r="178" spans="1:65" s="2" customFormat="1" ht="24.15" customHeight="1">
      <c r="A178" s="26"/>
      <c r="B178" s="143"/>
      <c r="C178" s="157" t="s">
        <v>226</v>
      </c>
      <c r="D178" s="157" t="s">
        <v>155</v>
      </c>
      <c r="E178" s="158" t="s">
        <v>1342</v>
      </c>
      <c r="F178" s="159" t="s">
        <v>1343</v>
      </c>
      <c r="G178" s="160" t="s">
        <v>187</v>
      </c>
      <c r="H178" s="161">
        <v>2</v>
      </c>
      <c r="I178" s="189">
        <v>8.98</v>
      </c>
      <c r="J178" s="162">
        <f t="shared" si="10"/>
        <v>17.96</v>
      </c>
      <c r="K178" s="163"/>
      <c r="L178" s="164"/>
      <c r="M178" s="165" t="s">
        <v>1</v>
      </c>
      <c r="N178" s="166" t="s">
        <v>34</v>
      </c>
      <c r="O178" s="153">
        <v>0</v>
      </c>
      <c r="P178" s="153">
        <f t="shared" si="11"/>
        <v>0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154</v>
      </c>
      <c r="AT178" s="155" t="s">
        <v>155</v>
      </c>
      <c r="AU178" s="155" t="s">
        <v>72</v>
      </c>
      <c r="AY178" s="14" t="s">
        <v>140</v>
      </c>
      <c r="BE178" s="156">
        <f t="shared" si="14"/>
        <v>0</v>
      </c>
      <c r="BF178" s="156">
        <f t="shared" si="15"/>
        <v>17.96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76</v>
      </c>
      <c r="BK178" s="156">
        <f t="shared" si="19"/>
        <v>17.96</v>
      </c>
      <c r="BL178" s="14" t="s">
        <v>82</v>
      </c>
      <c r="BM178" s="155" t="s">
        <v>308</v>
      </c>
    </row>
    <row r="179" spans="1:65" s="2" customFormat="1" ht="16.5" customHeight="1">
      <c r="A179" s="26"/>
      <c r="B179" s="143"/>
      <c r="C179" s="157" t="s">
        <v>309</v>
      </c>
      <c r="D179" s="157" t="s">
        <v>155</v>
      </c>
      <c r="E179" s="158" t="s">
        <v>1344</v>
      </c>
      <c r="F179" s="159" t="s">
        <v>1345</v>
      </c>
      <c r="G179" s="160" t="s">
        <v>187</v>
      </c>
      <c r="H179" s="161">
        <v>2</v>
      </c>
      <c r="I179" s="189">
        <v>3.29</v>
      </c>
      <c r="J179" s="162">
        <f t="shared" si="10"/>
        <v>6.58</v>
      </c>
      <c r="K179" s="163"/>
      <c r="L179" s="164"/>
      <c r="M179" s="165" t="s">
        <v>1</v>
      </c>
      <c r="N179" s="166" t="s">
        <v>34</v>
      </c>
      <c r="O179" s="153">
        <v>0</v>
      </c>
      <c r="P179" s="153">
        <f t="shared" si="11"/>
        <v>0</v>
      </c>
      <c r="Q179" s="153">
        <v>0</v>
      </c>
      <c r="R179" s="153">
        <f t="shared" si="12"/>
        <v>0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154</v>
      </c>
      <c r="AT179" s="155" t="s">
        <v>155</v>
      </c>
      <c r="AU179" s="155" t="s">
        <v>72</v>
      </c>
      <c r="AY179" s="14" t="s">
        <v>140</v>
      </c>
      <c r="BE179" s="156">
        <f t="shared" si="14"/>
        <v>0</v>
      </c>
      <c r="BF179" s="156">
        <f t="shared" si="15"/>
        <v>6.58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76</v>
      </c>
      <c r="BK179" s="156">
        <f t="shared" si="19"/>
        <v>6.58</v>
      </c>
      <c r="BL179" s="14" t="s">
        <v>82</v>
      </c>
      <c r="BM179" s="155" t="s">
        <v>312</v>
      </c>
    </row>
    <row r="180" spans="1:65" s="2" customFormat="1" ht="16.5" customHeight="1">
      <c r="A180" s="26"/>
      <c r="B180" s="143"/>
      <c r="C180" s="157" t="s">
        <v>229</v>
      </c>
      <c r="D180" s="157" t="s">
        <v>155</v>
      </c>
      <c r="E180" s="158" t="s">
        <v>1346</v>
      </c>
      <c r="F180" s="159" t="s">
        <v>1347</v>
      </c>
      <c r="G180" s="160" t="s">
        <v>187</v>
      </c>
      <c r="H180" s="161">
        <v>2</v>
      </c>
      <c r="I180" s="189">
        <v>0.73</v>
      </c>
      <c r="J180" s="162">
        <f t="shared" si="10"/>
        <v>1.46</v>
      </c>
      <c r="K180" s="163"/>
      <c r="L180" s="164"/>
      <c r="M180" s="165" t="s">
        <v>1</v>
      </c>
      <c r="N180" s="166" t="s">
        <v>34</v>
      </c>
      <c r="O180" s="153">
        <v>0</v>
      </c>
      <c r="P180" s="153">
        <f t="shared" si="11"/>
        <v>0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154</v>
      </c>
      <c r="AT180" s="155" t="s">
        <v>155</v>
      </c>
      <c r="AU180" s="155" t="s">
        <v>72</v>
      </c>
      <c r="AY180" s="14" t="s">
        <v>140</v>
      </c>
      <c r="BE180" s="156">
        <f t="shared" si="14"/>
        <v>0</v>
      </c>
      <c r="BF180" s="156">
        <f t="shared" si="15"/>
        <v>1.46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76</v>
      </c>
      <c r="BK180" s="156">
        <f t="shared" si="19"/>
        <v>1.46</v>
      </c>
      <c r="BL180" s="14" t="s">
        <v>82</v>
      </c>
      <c r="BM180" s="155" t="s">
        <v>315</v>
      </c>
    </row>
    <row r="181" spans="1:65" s="2" customFormat="1" ht="44.25" customHeight="1">
      <c r="A181" s="26"/>
      <c r="B181" s="143"/>
      <c r="C181" s="157" t="s">
        <v>316</v>
      </c>
      <c r="D181" s="157" t="s">
        <v>155</v>
      </c>
      <c r="E181" s="158" t="s">
        <v>1348</v>
      </c>
      <c r="F181" s="159" t="s">
        <v>1349</v>
      </c>
      <c r="G181" s="160" t="s">
        <v>187</v>
      </c>
      <c r="H181" s="161">
        <v>1</v>
      </c>
      <c r="I181" s="189">
        <v>431.54</v>
      </c>
      <c r="J181" s="162">
        <f t="shared" si="10"/>
        <v>431.54</v>
      </c>
      <c r="K181" s="163"/>
      <c r="L181" s="164"/>
      <c r="M181" s="165" t="s">
        <v>1</v>
      </c>
      <c r="N181" s="166" t="s">
        <v>34</v>
      </c>
      <c r="O181" s="153">
        <v>0</v>
      </c>
      <c r="P181" s="153">
        <f t="shared" si="11"/>
        <v>0</v>
      </c>
      <c r="Q181" s="153">
        <v>0</v>
      </c>
      <c r="R181" s="153">
        <f t="shared" si="12"/>
        <v>0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154</v>
      </c>
      <c r="AT181" s="155" t="s">
        <v>155</v>
      </c>
      <c r="AU181" s="155" t="s">
        <v>72</v>
      </c>
      <c r="AY181" s="14" t="s">
        <v>140</v>
      </c>
      <c r="BE181" s="156">
        <f t="shared" si="14"/>
        <v>0</v>
      </c>
      <c r="BF181" s="156">
        <f t="shared" si="15"/>
        <v>431.54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76</v>
      </c>
      <c r="BK181" s="156">
        <f t="shared" si="19"/>
        <v>431.54</v>
      </c>
      <c r="BL181" s="14" t="s">
        <v>82</v>
      </c>
      <c r="BM181" s="155" t="s">
        <v>319</v>
      </c>
    </row>
    <row r="182" spans="1:65" s="2" customFormat="1" ht="16.5" customHeight="1">
      <c r="A182" s="26"/>
      <c r="B182" s="143"/>
      <c r="C182" s="157" t="s">
        <v>233</v>
      </c>
      <c r="D182" s="157" t="s">
        <v>155</v>
      </c>
      <c r="E182" s="158" t="s">
        <v>1350</v>
      </c>
      <c r="F182" s="159" t="s">
        <v>1351</v>
      </c>
      <c r="G182" s="160" t="s">
        <v>187</v>
      </c>
      <c r="H182" s="161">
        <v>4</v>
      </c>
      <c r="I182" s="189">
        <v>0.53</v>
      </c>
      <c r="J182" s="162">
        <f t="shared" si="10"/>
        <v>2.12</v>
      </c>
      <c r="K182" s="163"/>
      <c r="L182" s="164"/>
      <c r="M182" s="165" t="s">
        <v>1</v>
      </c>
      <c r="N182" s="166" t="s">
        <v>34</v>
      </c>
      <c r="O182" s="153">
        <v>0</v>
      </c>
      <c r="P182" s="153">
        <f t="shared" si="11"/>
        <v>0</v>
      </c>
      <c r="Q182" s="153">
        <v>0</v>
      </c>
      <c r="R182" s="153">
        <f t="shared" si="12"/>
        <v>0</v>
      </c>
      <c r="S182" s="153">
        <v>0</v>
      </c>
      <c r="T182" s="154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154</v>
      </c>
      <c r="AT182" s="155" t="s">
        <v>155</v>
      </c>
      <c r="AU182" s="155" t="s">
        <v>72</v>
      </c>
      <c r="AY182" s="14" t="s">
        <v>140</v>
      </c>
      <c r="BE182" s="156">
        <f t="shared" si="14"/>
        <v>0</v>
      </c>
      <c r="BF182" s="156">
        <f t="shared" si="15"/>
        <v>2.12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4" t="s">
        <v>76</v>
      </c>
      <c r="BK182" s="156">
        <f t="shared" si="19"/>
        <v>2.12</v>
      </c>
      <c r="BL182" s="14" t="s">
        <v>82</v>
      </c>
      <c r="BM182" s="155" t="s">
        <v>322</v>
      </c>
    </row>
    <row r="183" spans="1:65" s="2" customFormat="1" ht="16.5" customHeight="1">
      <c r="A183" s="26"/>
      <c r="B183" s="143"/>
      <c r="C183" s="157" t="s">
        <v>323</v>
      </c>
      <c r="D183" s="157" t="s">
        <v>155</v>
      </c>
      <c r="E183" s="158" t="s">
        <v>1352</v>
      </c>
      <c r="F183" s="159" t="s">
        <v>1353</v>
      </c>
      <c r="G183" s="160" t="s">
        <v>187</v>
      </c>
      <c r="H183" s="161">
        <v>2</v>
      </c>
      <c r="I183" s="189">
        <v>0.79</v>
      </c>
      <c r="J183" s="162">
        <f t="shared" si="10"/>
        <v>1.58</v>
      </c>
      <c r="K183" s="163"/>
      <c r="L183" s="164"/>
      <c r="M183" s="165" t="s">
        <v>1</v>
      </c>
      <c r="N183" s="166" t="s">
        <v>34</v>
      </c>
      <c r="O183" s="153">
        <v>0</v>
      </c>
      <c r="P183" s="153">
        <f t="shared" si="11"/>
        <v>0</v>
      </c>
      <c r="Q183" s="153">
        <v>0</v>
      </c>
      <c r="R183" s="153">
        <f t="shared" si="12"/>
        <v>0</v>
      </c>
      <c r="S183" s="153">
        <v>0</v>
      </c>
      <c r="T183" s="154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154</v>
      </c>
      <c r="AT183" s="155" t="s">
        <v>155</v>
      </c>
      <c r="AU183" s="155" t="s">
        <v>72</v>
      </c>
      <c r="AY183" s="14" t="s">
        <v>140</v>
      </c>
      <c r="BE183" s="156">
        <f t="shared" si="14"/>
        <v>0</v>
      </c>
      <c r="BF183" s="156">
        <f t="shared" si="15"/>
        <v>1.58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4" t="s">
        <v>76</v>
      </c>
      <c r="BK183" s="156">
        <f t="shared" si="19"/>
        <v>1.58</v>
      </c>
      <c r="BL183" s="14" t="s">
        <v>82</v>
      </c>
      <c r="BM183" s="155" t="s">
        <v>326</v>
      </c>
    </row>
    <row r="184" spans="1:65" s="2" customFormat="1" ht="16.5" customHeight="1">
      <c r="A184" s="26"/>
      <c r="B184" s="143"/>
      <c r="C184" s="157" t="s">
        <v>236</v>
      </c>
      <c r="D184" s="157" t="s">
        <v>155</v>
      </c>
      <c r="E184" s="158" t="s">
        <v>1354</v>
      </c>
      <c r="F184" s="159" t="s">
        <v>1355</v>
      </c>
      <c r="G184" s="160" t="s">
        <v>187</v>
      </c>
      <c r="H184" s="161">
        <v>6</v>
      </c>
      <c r="I184" s="189">
        <v>0.81</v>
      </c>
      <c r="J184" s="162">
        <f t="shared" si="10"/>
        <v>4.8600000000000003</v>
      </c>
      <c r="K184" s="163"/>
      <c r="L184" s="164"/>
      <c r="M184" s="165" t="s">
        <v>1</v>
      </c>
      <c r="N184" s="166" t="s">
        <v>34</v>
      </c>
      <c r="O184" s="153">
        <v>0</v>
      </c>
      <c r="P184" s="153">
        <f t="shared" si="11"/>
        <v>0</v>
      </c>
      <c r="Q184" s="153">
        <v>0</v>
      </c>
      <c r="R184" s="153">
        <f t="shared" si="12"/>
        <v>0</v>
      </c>
      <c r="S184" s="153">
        <v>0</v>
      </c>
      <c r="T184" s="154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154</v>
      </c>
      <c r="AT184" s="155" t="s">
        <v>155</v>
      </c>
      <c r="AU184" s="155" t="s">
        <v>72</v>
      </c>
      <c r="AY184" s="14" t="s">
        <v>140</v>
      </c>
      <c r="BE184" s="156">
        <f t="shared" si="14"/>
        <v>0</v>
      </c>
      <c r="BF184" s="156">
        <f t="shared" si="15"/>
        <v>4.8600000000000003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4" t="s">
        <v>76</v>
      </c>
      <c r="BK184" s="156">
        <f t="shared" si="19"/>
        <v>4.8600000000000003</v>
      </c>
      <c r="BL184" s="14" t="s">
        <v>82</v>
      </c>
      <c r="BM184" s="155" t="s">
        <v>329</v>
      </c>
    </row>
    <row r="185" spans="1:65" s="2" customFormat="1" ht="16.5" customHeight="1">
      <c r="A185" s="26"/>
      <c r="B185" s="143"/>
      <c r="C185" s="157" t="s">
        <v>330</v>
      </c>
      <c r="D185" s="157" t="s">
        <v>155</v>
      </c>
      <c r="E185" s="158" t="s">
        <v>1356</v>
      </c>
      <c r="F185" s="159" t="s">
        <v>1357</v>
      </c>
      <c r="G185" s="160" t="s">
        <v>187</v>
      </c>
      <c r="H185" s="161">
        <v>25</v>
      </c>
      <c r="I185" s="189">
        <v>0.81</v>
      </c>
      <c r="J185" s="162">
        <f t="shared" si="10"/>
        <v>20.25</v>
      </c>
      <c r="K185" s="163"/>
      <c r="L185" s="164"/>
      <c r="M185" s="165" t="s">
        <v>1</v>
      </c>
      <c r="N185" s="166" t="s">
        <v>34</v>
      </c>
      <c r="O185" s="153">
        <v>0</v>
      </c>
      <c r="P185" s="153">
        <f t="shared" si="11"/>
        <v>0</v>
      </c>
      <c r="Q185" s="153">
        <v>0</v>
      </c>
      <c r="R185" s="153">
        <f t="shared" si="12"/>
        <v>0</v>
      </c>
      <c r="S185" s="153">
        <v>0</v>
      </c>
      <c r="T185" s="154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154</v>
      </c>
      <c r="AT185" s="155" t="s">
        <v>155</v>
      </c>
      <c r="AU185" s="155" t="s">
        <v>72</v>
      </c>
      <c r="AY185" s="14" t="s">
        <v>140</v>
      </c>
      <c r="BE185" s="156">
        <f t="shared" si="14"/>
        <v>0</v>
      </c>
      <c r="BF185" s="156">
        <f t="shared" si="15"/>
        <v>20.25</v>
      </c>
      <c r="BG185" s="156">
        <f t="shared" si="16"/>
        <v>0</v>
      </c>
      <c r="BH185" s="156">
        <f t="shared" si="17"/>
        <v>0</v>
      </c>
      <c r="BI185" s="156">
        <f t="shared" si="18"/>
        <v>0</v>
      </c>
      <c r="BJ185" s="14" t="s">
        <v>76</v>
      </c>
      <c r="BK185" s="156">
        <f t="shared" si="19"/>
        <v>20.25</v>
      </c>
      <c r="BL185" s="14" t="s">
        <v>82</v>
      </c>
      <c r="BM185" s="155" t="s">
        <v>333</v>
      </c>
    </row>
    <row r="186" spans="1:65" s="2" customFormat="1" ht="16.5" customHeight="1">
      <c r="A186" s="26"/>
      <c r="B186" s="143"/>
      <c r="C186" s="157" t="s">
        <v>240</v>
      </c>
      <c r="D186" s="157" t="s">
        <v>155</v>
      </c>
      <c r="E186" s="158" t="s">
        <v>1358</v>
      </c>
      <c r="F186" s="159" t="s">
        <v>1359</v>
      </c>
      <c r="G186" s="160" t="s">
        <v>187</v>
      </c>
      <c r="H186" s="161">
        <v>6</v>
      </c>
      <c r="I186" s="189">
        <v>0.81</v>
      </c>
      <c r="J186" s="162">
        <f t="shared" si="10"/>
        <v>4.8600000000000003</v>
      </c>
      <c r="K186" s="163"/>
      <c r="L186" s="164"/>
      <c r="M186" s="165" t="s">
        <v>1</v>
      </c>
      <c r="N186" s="166" t="s">
        <v>34</v>
      </c>
      <c r="O186" s="153">
        <v>0</v>
      </c>
      <c r="P186" s="153">
        <f t="shared" si="11"/>
        <v>0</v>
      </c>
      <c r="Q186" s="153">
        <v>0</v>
      </c>
      <c r="R186" s="153">
        <f t="shared" si="12"/>
        <v>0</v>
      </c>
      <c r="S186" s="153">
        <v>0</v>
      </c>
      <c r="T186" s="154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154</v>
      </c>
      <c r="AT186" s="155" t="s">
        <v>155</v>
      </c>
      <c r="AU186" s="155" t="s">
        <v>72</v>
      </c>
      <c r="AY186" s="14" t="s">
        <v>140</v>
      </c>
      <c r="BE186" s="156">
        <f t="shared" si="14"/>
        <v>0</v>
      </c>
      <c r="BF186" s="156">
        <f t="shared" si="15"/>
        <v>4.8600000000000003</v>
      </c>
      <c r="BG186" s="156">
        <f t="shared" si="16"/>
        <v>0</v>
      </c>
      <c r="BH186" s="156">
        <f t="shared" si="17"/>
        <v>0</v>
      </c>
      <c r="BI186" s="156">
        <f t="shared" si="18"/>
        <v>0</v>
      </c>
      <c r="BJ186" s="14" t="s">
        <v>76</v>
      </c>
      <c r="BK186" s="156">
        <f t="shared" si="19"/>
        <v>4.8600000000000003</v>
      </c>
      <c r="BL186" s="14" t="s">
        <v>82</v>
      </c>
      <c r="BM186" s="155" t="s">
        <v>336</v>
      </c>
    </row>
    <row r="187" spans="1:65" s="2" customFormat="1" ht="16.5" customHeight="1">
      <c r="A187" s="26"/>
      <c r="B187" s="143"/>
      <c r="C187" s="157" t="s">
        <v>337</v>
      </c>
      <c r="D187" s="157" t="s">
        <v>155</v>
      </c>
      <c r="E187" s="158" t="s">
        <v>1360</v>
      </c>
      <c r="F187" s="159" t="s">
        <v>1361</v>
      </c>
      <c r="G187" s="160" t="s">
        <v>187</v>
      </c>
      <c r="H187" s="161">
        <v>2</v>
      </c>
      <c r="I187" s="189">
        <v>0.81</v>
      </c>
      <c r="J187" s="162">
        <f t="shared" si="10"/>
        <v>1.62</v>
      </c>
      <c r="K187" s="163"/>
      <c r="L187" s="164"/>
      <c r="M187" s="165" t="s">
        <v>1</v>
      </c>
      <c r="N187" s="166" t="s">
        <v>34</v>
      </c>
      <c r="O187" s="153">
        <v>0</v>
      </c>
      <c r="P187" s="153">
        <f t="shared" si="11"/>
        <v>0</v>
      </c>
      <c r="Q187" s="153">
        <v>0</v>
      </c>
      <c r="R187" s="153">
        <f t="shared" si="12"/>
        <v>0</v>
      </c>
      <c r="S187" s="153">
        <v>0</v>
      </c>
      <c r="T187" s="154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154</v>
      </c>
      <c r="AT187" s="155" t="s">
        <v>155</v>
      </c>
      <c r="AU187" s="155" t="s">
        <v>72</v>
      </c>
      <c r="AY187" s="14" t="s">
        <v>140</v>
      </c>
      <c r="BE187" s="156">
        <f t="shared" si="14"/>
        <v>0</v>
      </c>
      <c r="BF187" s="156">
        <f t="shared" si="15"/>
        <v>1.62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4" t="s">
        <v>76</v>
      </c>
      <c r="BK187" s="156">
        <f t="shared" si="19"/>
        <v>1.62</v>
      </c>
      <c r="BL187" s="14" t="s">
        <v>82</v>
      </c>
      <c r="BM187" s="155" t="s">
        <v>340</v>
      </c>
    </row>
    <row r="188" spans="1:65" s="2" customFormat="1" ht="16.5" customHeight="1">
      <c r="A188" s="26"/>
      <c r="B188" s="143"/>
      <c r="C188" s="157" t="s">
        <v>243</v>
      </c>
      <c r="D188" s="157" t="s">
        <v>155</v>
      </c>
      <c r="E188" s="158" t="s">
        <v>1362</v>
      </c>
      <c r="F188" s="159" t="s">
        <v>1363</v>
      </c>
      <c r="G188" s="160" t="s">
        <v>187</v>
      </c>
      <c r="H188" s="161">
        <v>6</v>
      </c>
      <c r="I188" s="189">
        <v>0.13</v>
      </c>
      <c r="J188" s="162">
        <f t="shared" si="10"/>
        <v>0.78</v>
      </c>
      <c r="K188" s="163"/>
      <c r="L188" s="164"/>
      <c r="M188" s="165" t="s">
        <v>1</v>
      </c>
      <c r="N188" s="166" t="s">
        <v>34</v>
      </c>
      <c r="O188" s="153">
        <v>0</v>
      </c>
      <c r="P188" s="153">
        <f t="shared" si="11"/>
        <v>0</v>
      </c>
      <c r="Q188" s="153">
        <v>0</v>
      </c>
      <c r="R188" s="153">
        <f t="shared" si="12"/>
        <v>0</v>
      </c>
      <c r="S188" s="153">
        <v>0</v>
      </c>
      <c r="T188" s="154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154</v>
      </c>
      <c r="AT188" s="155" t="s">
        <v>155</v>
      </c>
      <c r="AU188" s="155" t="s">
        <v>72</v>
      </c>
      <c r="AY188" s="14" t="s">
        <v>140</v>
      </c>
      <c r="BE188" s="156">
        <f t="shared" si="14"/>
        <v>0</v>
      </c>
      <c r="BF188" s="156">
        <f t="shared" si="15"/>
        <v>0.78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4" t="s">
        <v>76</v>
      </c>
      <c r="BK188" s="156">
        <f t="shared" si="19"/>
        <v>0.78</v>
      </c>
      <c r="BL188" s="14" t="s">
        <v>82</v>
      </c>
      <c r="BM188" s="155" t="s">
        <v>343</v>
      </c>
    </row>
    <row r="189" spans="1:65" s="2" customFormat="1" ht="16.5" customHeight="1">
      <c r="A189" s="26"/>
      <c r="B189" s="143"/>
      <c r="C189" s="157" t="s">
        <v>344</v>
      </c>
      <c r="D189" s="157" t="s">
        <v>155</v>
      </c>
      <c r="E189" s="158" t="s">
        <v>1364</v>
      </c>
      <c r="F189" s="159" t="s">
        <v>1365</v>
      </c>
      <c r="G189" s="160" t="s">
        <v>187</v>
      </c>
      <c r="H189" s="161">
        <v>25</v>
      </c>
      <c r="I189" s="189">
        <v>0.13</v>
      </c>
      <c r="J189" s="162">
        <f t="shared" si="10"/>
        <v>3.25</v>
      </c>
      <c r="K189" s="163"/>
      <c r="L189" s="164"/>
      <c r="M189" s="165" t="s">
        <v>1</v>
      </c>
      <c r="N189" s="166" t="s">
        <v>34</v>
      </c>
      <c r="O189" s="153">
        <v>0</v>
      </c>
      <c r="P189" s="153">
        <f t="shared" si="11"/>
        <v>0</v>
      </c>
      <c r="Q189" s="153">
        <v>0</v>
      </c>
      <c r="R189" s="153">
        <f t="shared" si="12"/>
        <v>0</v>
      </c>
      <c r="S189" s="153">
        <v>0</v>
      </c>
      <c r="T189" s="154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154</v>
      </c>
      <c r="AT189" s="155" t="s">
        <v>155</v>
      </c>
      <c r="AU189" s="155" t="s">
        <v>72</v>
      </c>
      <c r="AY189" s="14" t="s">
        <v>140</v>
      </c>
      <c r="BE189" s="156">
        <f t="shared" si="14"/>
        <v>0</v>
      </c>
      <c r="BF189" s="156">
        <f t="shared" si="15"/>
        <v>3.25</v>
      </c>
      <c r="BG189" s="156">
        <f t="shared" si="16"/>
        <v>0</v>
      </c>
      <c r="BH189" s="156">
        <f t="shared" si="17"/>
        <v>0</v>
      </c>
      <c r="BI189" s="156">
        <f t="shared" si="18"/>
        <v>0</v>
      </c>
      <c r="BJ189" s="14" t="s">
        <v>76</v>
      </c>
      <c r="BK189" s="156">
        <f t="shared" si="19"/>
        <v>3.25</v>
      </c>
      <c r="BL189" s="14" t="s">
        <v>82</v>
      </c>
      <c r="BM189" s="155" t="s">
        <v>347</v>
      </c>
    </row>
    <row r="190" spans="1:65" s="2" customFormat="1" ht="16.5" customHeight="1">
      <c r="A190" s="26"/>
      <c r="B190" s="143"/>
      <c r="C190" s="157" t="s">
        <v>247</v>
      </c>
      <c r="D190" s="157" t="s">
        <v>155</v>
      </c>
      <c r="E190" s="158" t="s">
        <v>1366</v>
      </c>
      <c r="F190" s="159" t="s">
        <v>1367</v>
      </c>
      <c r="G190" s="160" t="s">
        <v>187</v>
      </c>
      <c r="H190" s="161">
        <v>6</v>
      </c>
      <c r="I190" s="189">
        <v>0.13</v>
      </c>
      <c r="J190" s="162">
        <f t="shared" si="10"/>
        <v>0.78</v>
      </c>
      <c r="K190" s="163"/>
      <c r="L190" s="164"/>
      <c r="M190" s="165" t="s">
        <v>1</v>
      </c>
      <c r="N190" s="166" t="s">
        <v>34</v>
      </c>
      <c r="O190" s="153">
        <v>0</v>
      </c>
      <c r="P190" s="153">
        <f t="shared" si="11"/>
        <v>0</v>
      </c>
      <c r="Q190" s="153">
        <v>0</v>
      </c>
      <c r="R190" s="153">
        <f t="shared" si="12"/>
        <v>0</v>
      </c>
      <c r="S190" s="153">
        <v>0</v>
      </c>
      <c r="T190" s="154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154</v>
      </c>
      <c r="AT190" s="155" t="s">
        <v>155</v>
      </c>
      <c r="AU190" s="155" t="s">
        <v>72</v>
      </c>
      <c r="AY190" s="14" t="s">
        <v>140</v>
      </c>
      <c r="BE190" s="156">
        <f t="shared" si="14"/>
        <v>0</v>
      </c>
      <c r="BF190" s="156">
        <f t="shared" si="15"/>
        <v>0.78</v>
      </c>
      <c r="BG190" s="156">
        <f t="shared" si="16"/>
        <v>0</v>
      </c>
      <c r="BH190" s="156">
        <f t="shared" si="17"/>
        <v>0</v>
      </c>
      <c r="BI190" s="156">
        <f t="shared" si="18"/>
        <v>0</v>
      </c>
      <c r="BJ190" s="14" t="s">
        <v>76</v>
      </c>
      <c r="BK190" s="156">
        <f t="shared" si="19"/>
        <v>0.78</v>
      </c>
      <c r="BL190" s="14" t="s">
        <v>82</v>
      </c>
      <c r="BM190" s="155" t="s">
        <v>350</v>
      </c>
    </row>
    <row r="191" spans="1:65" s="2" customFormat="1" ht="16.5" customHeight="1">
      <c r="A191" s="26"/>
      <c r="B191" s="143"/>
      <c r="C191" s="157" t="s">
        <v>351</v>
      </c>
      <c r="D191" s="157" t="s">
        <v>155</v>
      </c>
      <c r="E191" s="158" t="s">
        <v>1368</v>
      </c>
      <c r="F191" s="159" t="s">
        <v>1369</v>
      </c>
      <c r="G191" s="160" t="s">
        <v>187</v>
      </c>
      <c r="H191" s="161">
        <v>2</v>
      </c>
      <c r="I191" s="189">
        <v>0.13</v>
      </c>
      <c r="J191" s="162">
        <f t="shared" si="10"/>
        <v>0.26</v>
      </c>
      <c r="K191" s="163"/>
      <c r="L191" s="164"/>
      <c r="M191" s="165" t="s">
        <v>1</v>
      </c>
      <c r="N191" s="166" t="s">
        <v>34</v>
      </c>
      <c r="O191" s="153">
        <v>0</v>
      </c>
      <c r="P191" s="153">
        <f t="shared" si="11"/>
        <v>0</v>
      </c>
      <c r="Q191" s="153">
        <v>0</v>
      </c>
      <c r="R191" s="153">
        <f t="shared" si="12"/>
        <v>0</v>
      </c>
      <c r="S191" s="153">
        <v>0</v>
      </c>
      <c r="T191" s="154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154</v>
      </c>
      <c r="AT191" s="155" t="s">
        <v>155</v>
      </c>
      <c r="AU191" s="155" t="s">
        <v>72</v>
      </c>
      <c r="AY191" s="14" t="s">
        <v>140</v>
      </c>
      <c r="BE191" s="156">
        <f t="shared" si="14"/>
        <v>0</v>
      </c>
      <c r="BF191" s="156">
        <f t="shared" si="15"/>
        <v>0.26</v>
      </c>
      <c r="BG191" s="156">
        <f t="shared" si="16"/>
        <v>0</v>
      </c>
      <c r="BH191" s="156">
        <f t="shared" si="17"/>
        <v>0</v>
      </c>
      <c r="BI191" s="156">
        <f t="shared" si="18"/>
        <v>0</v>
      </c>
      <c r="BJ191" s="14" t="s">
        <v>76</v>
      </c>
      <c r="BK191" s="156">
        <f t="shared" si="19"/>
        <v>0.26</v>
      </c>
      <c r="BL191" s="14" t="s">
        <v>82</v>
      </c>
      <c r="BM191" s="155" t="s">
        <v>354</v>
      </c>
    </row>
    <row r="192" spans="1:65" s="2" customFormat="1" ht="16.5" customHeight="1">
      <c r="A192" s="26"/>
      <c r="B192" s="143"/>
      <c r="C192" s="157" t="s">
        <v>250</v>
      </c>
      <c r="D192" s="157" t="s">
        <v>155</v>
      </c>
      <c r="E192" s="158" t="s">
        <v>1370</v>
      </c>
      <c r="F192" s="159" t="s">
        <v>1371</v>
      </c>
      <c r="G192" s="160" t="s">
        <v>187</v>
      </c>
      <c r="H192" s="161">
        <v>12</v>
      </c>
      <c r="I192" s="189">
        <v>0.37</v>
      </c>
      <c r="J192" s="162">
        <f t="shared" si="10"/>
        <v>4.4400000000000004</v>
      </c>
      <c r="K192" s="163"/>
      <c r="L192" s="164"/>
      <c r="M192" s="165" t="s">
        <v>1</v>
      </c>
      <c r="N192" s="166" t="s">
        <v>34</v>
      </c>
      <c r="O192" s="153">
        <v>0</v>
      </c>
      <c r="P192" s="153">
        <f t="shared" si="11"/>
        <v>0</v>
      </c>
      <c r="Q192" s="153">
        <v>0</v>
      </c>
      <c r="R192" s="153">
        <f t="shared" si="12"/>
        <v>0</v>
      </c>
      <c r="S192" s="153">
        <v>0</v>
      </c>
      <c r="T192" s="154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154</v>
      </c>
      <c r="AT192" s="155" t="s">
        <v>155</v>
      </c>
      <c r="AU192" s="155" t="s">
        <v>72</v>
      </c>
      <c r="AY192" s="14" t="s">
        <v>140</v>
      </c>
      <c r="BE192" s="156">
        <f t="shared" si="14"/>
        <v>0</v>
      </c>
      <c r="BF192" s="156">
        <f t="shared" si="15"/>
        <v>4.4400000000000004</v>
      </c>
      <c r="BG192" s="156">
        <f t="shared" si="16"/>
        <v>0</v>
      </c>
      <c r="BH192" s="156">
        <f t="shared" si="17"/>
        <v>0</v>
      </c>
      <c r="BI192" s="156">
        <f t="shared" si="18"/>
        <v>0</v>
      </c>
      <c r="BJ192" s="14" t="s">
        <v>76</v>
      </c>
      <c r="BK192" s="156">
        <f t="shared" si="19"/>
        <v>4.4400000000000004</v>
      </c>
      <c r="BL192" s="14" t="s">
        <v>82</v>
      </c>
      <c r="BM192" s="155" t="s">
        <v>357</v>
      </c>
    </row>
    <row r="193" spans="1:65" s="2" customFormat="1" ht="24.15" customHeight="1">
      <c r="A193" s="26"/>
      <c r="B193" s="143"/>
      <c r="C193" s="157" t="s">
        <v>358</v>
      </c>
      <c r="D193" s="157" t="s">
        <v>155</v>
      </c>
      <c r="E193" s="158" t="s">
        <v>1372</v>
      </c>
      <c r="F193" s="159" t="s">
        <v>1373</v>
      </c>
      <c r="G193" s="160" t="s">
        <v>187</v>
      </c>
      <c r="H193" s="161">
        <v>16</v>
      </c>
      <c r="I193" s="189">
        <v>0.99</v>
      </c>
      <c r="J193" s="162">
        <f t="shared" si="10"/>
        <v>15.84</v>
      </c>
      <c r="K193" s="163"/>
      <c r="L193" s="164"/>
      <c r="M193" s="165" t="s">
        <v>1</v>
      </c>
      <c r="N193" s="166" t="s">
        <v>34</v>
      </c>
      <c r="O193" s="153">
        <v>0</v>
      </c>
      <c r="P193" s="153">
        <f t="shared" si="11"/>
        <v>0</v>
      </c>
      <c r="Q193" s="153">
        <v>0</v>
      </c>
      <c r="R193" s="153">
        <f t="shared" si="12"/>
        <v>0</v>
      </c>
      <c r="S193" s="153">
        <v>0</v>
      </c>
      <c r="T193" s="154">
        <f t="shared" si="1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154</v>
      </c>
      <c r="AT193" s="155" t="s">
        <v>155</v>
      </c>
      <c r="AU193" s="155" t="s">
        <v>72</v>
      </c>
      <c r="AY193" s="14" t="s">
        <v>140</v>
      </c>
      <c r="BE193" s="156">
        <f t="shared" si="14"/>
        <v>0</v>
      </c>
      <c r="BF193" s="156">
        <f t="shared" si="15"/>
        <v>15.84</v>
      </c>
      <c r="BG193" s="156">
        <f t="shared" si="16"/>
        <v>0</v>
      </c>
      <c r="BH193" s="156">
        <f t="shared" si="17"/>
        <v>0</v>
      </c>
      <c r="BI193" s="156">
        <f t="shared" si="18"/>
        <v>0</v>
      </c>
      <c r="BJ193" s="14" t="s">
        <v>76</v>
      </c>
      <c r="BK193" s="156">
        <f t="shared" si="19"/>
        <v>15.84</v>
      </c>
      <c r="BL193" s="14" t="s">
        <v>82</v>
      </c>
      <c r="BM193" s="155" t="s">
        <v>361</v>
      </c>
    </row>
    <row r="194" spans="1:65" s="12" customFormat="1" ht="25.95" customHeight="1">
      <c r="B194" s="131"/>
      <c r="D194" s="132" t="s">
        <v>67</v>
      </c>
      <c r="E194" s="133" t="s">
        <v>1374</v>
      </c>
      <c r="F194" s="133" t="s">
        <v>1375</v>
      </c>
      <c r="I194" s="188"/>
      <c r="J194" s="134">
        <f>BK194</f>
        <v>500</v>
      </c>
      <c r="L194" s="131"/>
      <c r="M194" s="135"/>
      <c r="N194" s="136"/>
      <c r="O194" s="136"/>
      <c r="P194" s="137">
        <f>SUM(P195:P196)</f>
        <v>0</v>
      </c>
      <c r="Q194" s="136"/>
      <c r="R194" s="137">
        <f>SUM(R195:R196)</f>
        <v>0</v>
      </c>
      <c r="S194" s="136"/>
      <c r="T194" s="138">
        <f>SUM(T195:T196)</f>
        <v>0</v>
      </c>
      <c r="AR194" s="132" t="s">
        <v>72</v>
      </c>
      <c r="AT194" s="139" t="s">
        <v>67</v>
      </c>
      <c r="AU194" s="139" t="s">
        <v>68</v>
      </c>
      <c r="AY194" s="132" t="s">
        <v>140</v>
      </c>
      <c r="BK194" s="140">
        <f>SUM(BK195:BK196)</f>
        <v>500</v>
      </c>
    </row>
    <row r="195" spans="1:65" s="2" customFormat="1" ht="16.5" customHeight="1">
      <c r="A195" s="26"/>
      <c r="B195" s="143"/>
      <c r="C195" s="144" t="s">
        <v>254</v>
      </c>
      <c r="D195" s="144" t="s">
        <v>142</v>
      </c>
      <c r="E195" s="145" t="s">
        <v>1376</v>
      </c>
      <c r="F195" s="146" t="s">
        <v>1377</v>
      </c>
      <c r="G195" s="147" t="s">
        <v>187</v>
      </c>
      <c r="H195" s="148">
        <v>1</v>
      </c>
      <c r="I195" s="190">
        <v>150</v>
      </c>
      <c r="J195" s="149">
        <f>ROUND(I195*H195,2)</f>
        <v>150</v>
      </c>
      <c r="K195" s="150"/>
      <c r="L195" s="27"/>
      <c r="M195" s="151" t="s">
        <v>1</v>
      </c>
      <c r="N195" s="152" t="s">
        <v>34</v>
      </c>
      <c r="O195" s="153">
        <v>0</v>
      </c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82</v>
      </c>
      <c r="AT195" s="155" t="s">
        <v>142</v>
      </c>
      <c r="AU195" s="155" t="s">
        <v>72</v>
      </c>
      <c r="AY195" s="14" t="s">
        <v>140</v>
      </c>
      <c r="BE195" s="156">
        <f>IF(N195="základná",J195,0)</f>
        <v>0</v>
      </c>
      <c r="BF195" s="156">
        <f>IF(N195="znížená",J195,0)</f>
        <v>150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4" t="s">
        <v>76</v>
      </c>
      <c r="BK195" s="156">
        <f>ROUND(I195*H195,2)</f>
        <v>150</v>
      </c>
      <c r="BL195" s="14" t="s">
        <v>82</v>
      </c>
      <c r="BM195" s="155" t="s">
        <v>364</v>
      </c>
    </row>
    <row r="196" spans="1:65" s="2" customFormat="1" ht="21.75" customHeight="1">
      <c r="A196" s="26"/>
      <c r="B196" s="143"/>
      <c r="C196" s="144" t="s">
        <v>365</v>
      </c>
      <c r="D196" s="144" t="s">
        <v>142</v>
      </c>
      <c r="E196" s="145" t="s">
        <v>1378</v>
      </c>
      <c r="F196" s="146" t="s">
        <v>1379</v>
      </c>
      <c r="G196" s="147" t="s">
        <v>187</v>
      </c>
      <c r="H196" s="148">
        <v>1</v>
      </c>
      <c r="I196" s="190">
        <v>350</v>
      </c>
      <c r="J196" s="149">
        <f>ROUND(I196*H196,2)</f>
        <v>350</v>
      </c>
      <c r="K196" s="150"/>
      <c r="L196" s="27"/>
      <c r="M196" s="151" t="s">
        <v>1</v>
      </c>
      <c r="N196" s="152" t="s">
        <v>34</v>
      </c>
      <c r="O196" s="153">
        <v>0</v>
      </c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82</v>
      </c>
      <c r="AT196" s="155" t="s">
        <v>142</v>
      </c>
      <c r="AU196" s="155" t="s">
        <v>72</v>
      </c>
      <c r="AY196" s="14" t="s">
        <v>140</v>
      </c>
      <c r="BE196" s="156">
        <f>IF(N196="základná",J196,0)</f>
        <v>0</v>
      </c>
      <c r="BF196" s="156">
        <f>IF(N196="znížená",J196,0)</f>
        <v>350</v>
      </c>
      <c r="BG196" s="156">
        <f>IF(N196="zákl. prenesená",J196,0)</f>
        <v>0</v>
      </c>
      <c r="BH196" s="156">
        <f>IF(N196="zníž. prenesená",J196,0)</f>
        <v>0</v>
      </c>
      <c r="BI196" s="156">
        <f>IF(N196="nulová",J196,0)</f>
        <v>0</v>
      </c>
      <c r="BJ196" s="14" t="s">
        <v>76</v>
      </c>
      <c r="BK196" s="156">
        <f>ROUND(I196*H196,2)</f>
        <v>350</v>
      </c>
      <c r="BL196" s="14" t="s">
        <v>82</v>
      </c>
      <c r="BM196" s="155" t="s">
        <v>368</v>
      </c>
    </row>
    <row r="197" spans="1:65" s="12" customFormat="1" ht="25.95" customHeight="1">
      <c r="B197" s="131"/>
      <c r="D197" s="132" t="s">
        <v>67</v>
      </c>
      <c r="E197" s="133" t="s">
        <v>1380</v>
      </c>
      <c r="F197" s="133" t="s">
        <v>1381</v>
      </c>
      <c r="I197" s="188"/>
      <c r="J197" s="134">
        <f>BK197</f>
        <v>13042.250000000002</v>
      </c>
      <c r="L197" s="131"/>
      <c r="M197" s="135"/>
      <c r="N197" s="136"/>
      <c r="O197" s="136"/>
      <c r="P197" s="137">
        <f>SUM(P198:P219)</f>
        <v>0</v>
      </c>
      <c r="Q197" s="136"/>
      <c r="R197" s="137">
        <f>SUM(R198:R219)</f>
        <v>0</v>
      </c>
      <c r="S197" s="136"/>
      <c r="T197" s="138">
        <f>SUM(T198:T219)</f>
        <v>0</v>
      </c>
      <c r="AR197" s="132" t="s">
        <v>72</v>
      </c>
      <c r="AT197" s="139" t="s">
        <v>67</v>
      </c>
      <c r="AU197" s="139" t="s">
        <v>68</v>
      </c>
      <c r="AY197" s="132" t="s">
        <v>140</v>
      </c>
      <c r="BK197" s="140">
        <f>SUM(BK198:BK219)</f>
        <v>13042.250000000002</v>
      </c>
    </row>
    <row r="198" spans="1:65" s="2" customFormat="1" ht="49.2" customHeight="1">
      <c r="A198" s="26"/>
      <c r="B198" s="143"/>
      <c r="C198" s="157" t="s">
        <v>257</v>
      </c>
      <c r="D198" s="157" t="s">
        <v>155</v>
      </c>
      <c r="E198" s="158" t="s">
        <v>1382</v>
      </c>
      <c r="F198" s="159" t="s">
        <v>1383</v>
      </c>
      <c r="G198" s="160" t="s">
        <v>187</v>
      </c>
      <c r="H198" s="161">
        <v>9</v>
      </c>
      <c r="I198" s="237">
        <v>9381.18</v>
      </c>
      <c r="J198" s="240">
        <f>I198*1</f>
        <v>9381.18</v>
      </c>
      <c r="K198" s="163"/>
      <c r="L198" s="164"/>
      <c r="M198" s="165" t="s">
        <v>1</v>
      </c>
      <c r="N198" s="166" t="s">
        <v>34</v>
      </c>
      <c r="O198" s="153">
        <v>0</v>
      </c>
      <c r="P198" s="153">
        <f t="shared" ref="P198:P219" si="20">O198*H198</f>
        <v>0</v>
      </c>
      <c r="Q198" s="153">
        <v>0</v>
      </c>
      <c r="R198" s="153">
        <f t="shared" ref="R198:R219" si="21">Q198*H198</f>
        <v>0</v>
      </c>
      <c r="S198" s="153">
        <v>0</v>
      </c>
      <c r="T198" s="154">
        <f t="shared" ref="T198:T219" si="22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154</v>
      </c>
      <c r="AT198" s="155" t="s">
        <v>155</v>
      </c>
      <c r="AU198" s="155" t="s">
        <v>72</v>
      </c>
      <c r="AY198" s="14" t="s">
        <v>140</v>
      </c>
      <c r="BE198" s="156">
        <f t="shared" ref="BE198:BE219" si="23">IF(N198="základná",J198,0)</f>
        <v>0</v>
      </c>
      <c r="BF198" s="156">
        <f t="shared" ref="BF198:BF219" si="24">IF(N198="znížená",J198,0)</f>
        <v>9381.18</v>
      </c>
      <c r="BG198" s="156">
        <f t="shared" ref="BG198:BG219" si="25">IF(N198="zákl. prenesená",J198,0)</f>
        <v>0</v>
      </c>
      <c r="BH198" s="156">
        <f t="shared" ref="BH198:BH219" si="26">IF(N198="zníž. prenesená",J198,0)</f>
        <v>0</v>
      </c>
      <c r="BI198" s="156">
        <f t="shared" ref="BI198:BI219" si="27">IF(N198="nulová",J198,0)</f>
        <v>0</v>
      </c>
      <c r="BJ198" s="14" t="s">
        <v>76</v>
      </c>
      <c r="BK198" s="156">
        <f>I198</f>
        <v>9381.18</v>
      </c>
      <c r="BL198" s="14" t="s">
        <v>82</v>
      </c>
      <c r="BM198" s="155" t="s">
        <v>371</v>
      </c>
    </row>
    <row r="199" spans="1:65" s="2" customFormat="1" ht="49.2" customHeight="1">
      <c r="A199" s="26"/>
      <c r="B199" s="143"/>
      <c r="C199" s="157" t="s">
        <v>372</v>
      </c>
      <c r="D199" s="157" t="s">
        <v>155</v>
      </c>
      <c r="E199" s="158" t="s">
        <v>1384</v>
      </c>
      <c r="F199" s="159" t="s">
        <v>1385</v>
      </c>
      <c r="G199" s="160" t="s">
        <v>187</v>
      </c>
      <c r="H199" s="161">
        <v>9</v>
      </c>
      <c r="I199" s="238"/>
      <c r="J199" s="241"/>
      <c r="K199" s="163"/>
      <c r="L199" s="164"/>
      <c r="M199" s="165" t="s">
        <v>1</v>
      </c>
      <c r="N199" s="166" t="s">
        <v>34</v>
      </c>
      <c r="O199" s="153">
        <v>0</v>
      </c>
      <c r="P199" s="153">
        <f t="shared" si="20"/>
        <v>0</v>
      </c>
      <c r="Q199" s="153">
        <v>0</v>
      </c>
      <c r="R199" s="153">
        <f t="shared" si="21"/>
        <v>0</v>
      </c>
      <c r="S199" s="153">
        <v>0</v>
      </c>
      <c r="T199" s="154">
        <f t="shared" si="22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154</v>
      </c>
      <c r="AT199" s="155" t="s">
        <v>155</v>
      </c>
      <c r="AU199" s="155" t="s">
        <v>72</v>
      </c>
      <c r="AY199" s="14" t="s">
        <v>140</v>
      </c>
      <c r="BE199" s="156">
        <f t="shared" si="23"/>
        <v>0</v>
      </c>
      <c r="BF199" s="156">
        <f t="shared" si="24"/>
        <v>0</v>
      </c>
      <c r="BG199" s="156">
        <f t="shared" si="25"/>
        <v>0</v>
      </c>
      <c r="BH199" s="156">
        <f t="shared" si="26"/>
        <v>0</v>
      </c>
      <c r="BI199" s="156">
        <f t="shared" si="27"/>
        <v>0</v>
      </c>
      <c r="BJ199" s="14" t="s">
        <v>76</v>
      </c>
      <c r="BK199" s="156">
        <f t="shared" ref="BK199:BK219" si="28">ROUND(I199*H199,2)</f>
        <v>0</v>
      </c>
      <c r="BL199" s="14" t="s">
        <v>82</v>
      </c>
      <c r="BM199" s="155" t="s">
        <v>375</v>
      </c>
    </row>
    <row r="200" spans="1:65" s="2" customFormat="1" ht="55.5" customHeight="1">
      <c r="A200" s="26"/>
      <c r="B200" s="143"/>
      <c r="C200" s="157" t="s">
        <v>261</v>
      </c>
      <c r="D200" s="157" t="s">
        <v>155</v>
      </c>
      <c r="E200" s="158" t="s">
        <v>1386</v>
      </c>
      <c r="F200" s="159" t="s">
        <v>1387</v>
      </c>
      <c r="G200" s="160" t="s">
        <v>187</v>
      </c>
      <c r="H200" s="161">
        <v>3</v>
      </c>
      <c r="I200" s="238"/>
      <c r="J200" s="241"/>
      <c r="K200" s="163"/>
      <c r="L200" s="164"/>
      <c r="M200" s="165" t="s">
        <v>1</v>
      </c>
      <c r="N200" s="166" t="s">
        <v>34</v>
      </c>
      <c r="O200" s="153">
        <v>0</v>
      </c>
      <c r="P200" s="153">
        <f t="shared" si="20"/>
        <v>0</v>
      </c>
      <c r="Q200" s="153">
        <v>0</v>
      </c>
      <c r="R200" s="153">
        <f t="shared" si="21"/>
        <v>0</v>
      </c>
      <c r="S200" s="153">
        <v>0</v>
      </c>
      <c r="T200" s="154">
        <f t="shared" si="22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154</v>
      </c>
      <c r="AT200" s="155" t="s">
        <v>155</v>
      </c>
      <c r="AU200" s="155" t="s">
        <v>72</v>
      </c>
      <c r="AY200" s="14" t="s">
        <v>140</v>
      </c>
      <c r="BE200" s="156">
        <f t="shared" si="23"/>
        <v>0</v>
      </c>
      <c r="BF200" s="156">
        <f t="shared" si="24"/>
        <v>0</v>
      </c>
      <c r="BG200" s="156">
        <f t="shared" si="25"/>
        <v>0</v>
      </c>
      <c r="BH200" s="156">
        <f t="shared" si="26"/>
        <v>0</v>
      </c>
      <c r="BI200" s="156">
        <f t="shared" si="27"/>
        <v>0</v>
      </c>
      <c r="BJ200" s="14" t="s">
        <v>76</v>
      </c>
      <c r="BK200" s="156">
        <f t="shared" si="28"/>
        <v>0</v>
      </c>
      <c r="BL200" s="14" t="s">
        <v>82</v>
      </c>
      <c r="BM200" s="155" t="s">
        <v>378</v>
      </c>
    </row>
    <row r="201" spans="1:65" s="2" customFormat="1" ht="55.5" customHeight="1">
      <c r="A201" s="26"/>
      <c r="B201" s="143"/>
      <c r="C201" s="157" t="s">
        <v>379</v>
      </c>
      <c r="D201" s="157" t="s">
        <v>155</v>
      </c>
      <c r="E201" s="158" t="s">
        <v>1388</v>
      </c>
      <c r="F201" s="159" t="s">
        <v>1389</v>
      </c>
      <c r="G201" s="160" t="s">
        <v>187</v>
      </c>
      <c r="H201" s="161">
        <v>12</v>
      </c>
      <c r="I201" s="238"/>
      <c r="J201" s="241"/>
      <c r="K201" s="163"/>
      <c r="L201" s="164"/>
      <c r="M201" s="165" t="s">
        <v>1</v>
      </c>
      <c r="N201" s="166" t="s">
        <v>34</v>
      </c>
      <c r="O201" s="153">
        <v>0</v>
      </c>
      <c r="P201" s="153">
        <f t="shared" si="20"/>
        <v>0</v>
      </c>
      <c r="Q201" s="153">
        <v>0</v>
      </c>
      <c r="R201" s="153">
        <f t="shared" si="21"/>
        <v>0</v>
      </c>
      <c r="S201" s="153">
        <v>0</v>
      </c>
      <c r="T201" s="154">
        <f t="shared" si="22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154</v>
      </c>
      <c r="AT201" s="155" t="s">
        <v>155</v>
      </c>
      <c r="AU201" s="155" t="s">
        <v>72</v>
      </c>
      <c r="AY201" s="14" t="s">
        <v>140</v>
      </c>
      <c r="BE201" s="156">
        <f t="shared" si="23"/>
        <v>0</v>
      </c>
      <c r="BF201" s="156">
        <f t="shared" si="24"/>
        <v>0</v>
      </c>
      <c r="BG201" s="156">
        <f t="shared" si="25"/>
        <v>0</v>
      </c>
      <c r="BH201" s="156">
        <f t="shared" si="26"/>
        <v>0</v>
      </c>
      <c r="BI201" s="156">
        <f t="shared" si="27"/>
        <v>0</v>
      </c>
      <c r="BJ201" s="14" t="s">
        <v>76</v>
      </c>
      <c r="BK201" s="156">
        <f t="shared" si="28"/>
        <v>0</v>
      </c>
      <c r="BL201" s="14" t="s">
        <v>82</v>
      </c>
      <c r="BM201" s="155" t="s">
        <v>382</v>
      </c>
    </row>
    <row r="202" spans="1:65" s="2" customFormat="1" ht="55.5" customHeight="1">
      <c r="A202" s="26"/>
      <c r="B202" s="143"/>
      <c r="C202" s="157" t="s">
        <v>265</v>
      </c>
      <c r="D202" s="157" t="s">
        <v>155</v>
      </c>
      <c r="E202" s="158" t="s">
        <v>1390</v>
      </c>
      <c r="F202" s="159" t="s">
        <v>1391</v>
      </c>
      <c r="G202" s="160" t="s">
        <v>187</v>
      </c>
      <c r="H202" s="161">
        <v>6</v>
      </c>
      <c r="I202" s="238"/>
      <c r="J202" s="241"/>
      <c r="K202" s="163"/>
      <c r="L202" s="164"/>
      <c r="M202" s="165" t="s">
        <v>1</v>
      </c>
      <c r="N202" s="166" t="s">
        <v>34</v>
      </c>
      <c r="O202" s="153">
        <v>0</v>
      </c>
      <c r="P202" s="153">
        <f t="shared" si="20"/>
        <v>0</v>
      </c>
      <c r="Q202" s="153">
        <v>0</v>
      </c>
      <c r="R202" s="153">
        <f t="shared" si="21"/>
        <v>0</v>
      </c>
      <c r="S202" s="153">
        <v>0</v>
      </c>
      <c r="T202" s="154">
        <f t="shared" si="22"/>
        <v>0</v>
      </c>
      <c r="U202" s="26"/>
      <c r="V202" s="26"/>
      <c r="W202" s="26"/>
      <c r="X202" s="26"/>
      <c r="Y202" s="156"/>
      <c r="Z202" s="26"/>
      <c r="AA202" s="26"/>
      <c r="AB202" s="26"/>
      <c r="AC202" s="26"/>
      <c r="AD202" s="26"/>
      <c r="AE202" s="26"/>
      <c r="AR202" s="155" t="s">
        <v>154</v>
      </c>
      <c r="AT202" s="155" t="s">
        <v>155</v>
      </c>
      <c r="AU202" s="155" t="s">
        <v>72</v>
      </c>
      <c r="AY202" s="14" t="s">
        <v>140</v>
      </c>
      <c r="BE202" s="156">
        <f t="shared" si="23"/>
        <v>0</v>
      </c>
      <c r="BF202" s="156">
        <f t="shared" si="24"/>
        <v>0</v>
      </c>
      <c r="BG202" s="156">
        <f t="shared" si="25"/>
        <v>0</v>
      </c>
      <c r="BH202" s="156">
        <f t="shared" si="26"/>
        <v>0</v>
      </c>
      <c r="BI202" s="156">
        <f t="shared" si="27"/>
        <v>0</v>
      </c>
      <c r="BJ202" s="14" t="s">
        <v>76</v>
      </c>
      <c r="BK202" s="156">
        <f t="shared" si="28"/>
        <v>0</v>
      </c>
      <c r="BL202" s="14" t="s">
        <v>82</v>
      </c>
      <c r="BM202" s="155" t="s">
        <v>385</v>
      </c>
    </row>
    <row r="203" spans="1:65" s="2" customFormat="1" ht="55.5" customHeight="1">
      <c r="A203" s="26"/>
      <c r="B203" s="143"/>
      <c r="C203" s="157" t="s">
        <v>386</v>
      </c>
      <c r="D203" s="157" t="s">
        <v>155</v>
      </c>
      <c r="E203" s="158" t="s">
        <v>1392</v>
      </c>
      <c r="F203" s="159" t="s">
        <v>1393</v>
      </c>
      <c r="G203" s="160" t="s">
        <v>187</v>
      </c>
      <c r="H203" s="161">
        <v>1</v>
      </c>
      <c r="I203" s="239"/>
      <c r="J203" s="242"/>
      <c r="K203" s="163"/>
      <c r="L203" s="164"/>
      <c r="M203" s="165" t="s">
        <v>1</v>
      </c>
      <c r="N203" s="166" t="s">
        <v>34</v>
      </c>
      <c r="O203" s="153">
        <v>0</v>
      </c>
      <c r="P203" s="153">
        <f t="shared" si="20"/>
        <v>0</v>
      </c>
      <c r="Q203" s="153">
        <v>0</v>
      </c>
      <c r="R203" s="153">
        <f t="shared" si="21"/>
        <v>0</v>
      </c>
      <c r="S203" s="153">
        <v>0</v>
      </c>
      <c r="T203" s="154">
        <f t="shared" si="22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154</v>
      </c>
      <c r="AT203" s="155" t="s">
        <v>155</v>
      </c>
      <c r="AU203" s="155" t="s">
        <v>72</v>
      </c>
      <c r="AY203" s="14" t="s">
        <v>140</v>
      </c>
      <c r="BE203" s="156">
        <f t="shared" si="23"/>
        <v>0</v>
      </c>
      <c r="BF203" s="156">
        <f t="shared" si="24"/>
        <v>0</v>
      </c>
      <c r="BG203" s="156">
        <f t="shared" si="25"/>
        <v>0</v>
      </c>
      <c r="BH203" s="156">
        <f t="shared" si="26"/>
        <v>0</v>
      </c>
      <c r="BI203" s="156">
        <f t="shared" si="27"/>
        <v>0</v>
      </c>
      <c r="BJ203" s="14" t="s">
        <v>76</v>
      </c>
      <c r="BK203" s="156">
        <f t="shared" si="28"/>
        <v>0</v>
      </c>
      <c r="BL203" s="14" t="s">
        <v>82</v>
      </c>
      <c r="BM203" s="155" t="s">
        <v>389</v>
      </c>
    </row>
    <row r="204" spans="1:65" s="2" customFormat="1" ht="24.15" customHeight="1">
      <c r="A204" s="26"/>
      <c r="B204" s="143"/>
      <c r="C204" s="157" t="s">
        <v>269</v>
      </c>
      <c r="D204" s="157" t="s">
        <v>155</v>
      </c>
      <c r="E204" s="158" t="s">
        <v>1394</v>
      </c>
      <c r="F204" s="159" t="s">
        <v>1395</v>
      </c>
      <c r="G204" s="160" t="s">
        <v>187</v>
      </c>
      <c r="H204" s="161">
        <v>9</v>
      </c>
      <c r="I204" s="189">
        <v>106.88</v>
      </c>
      <c r="J204" s="162">
        <f t="shared" ref="J204:J219" si="29">ROUND(I204*H204,2)</f>
        <v>961.92</v>
      </c>
      <c r="K204" s="163"/>
      <c r="L204" s="164"/>
      <c r="M204" s="165" t="s">
        <v>1</v>
      </c>
      <c r="N204" s="166" t="s">
        <v>34</v>
      </c>
      <c r="O204" s="153">
        <v>0</v>
      </c>
      <c r="P204" s="153">
        <f t="shared" si="20"/>
        <v>0</v>
      </c>
      <c r="Q204" s="153">
        <v>0</v>
      </c>
      <c r="R204" s="153">
        <f t="shared" si="21"/>
        <v>0</v>
      </c>
      <c r="S204" s="153">
        <v>0</v>
      </c>
      <c r="T204" s="154">
        <f t="shared" si="22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154</v>
      </c>
      <c r="AT204" s="155" t="s">
        <v>155</v>
      </c>
      <c r="AU204" s="155" t="s">
        <v>72</v>
      </c>
      <c r="AY204" s="14" t="s">
        <v>140</v>
      </c>
      <c r="BE204" s="156">
        <f t="shared" si="23"/>
        <v>0</v>
      </c>
      <c r="BF204" s="156">
        <f t="shared" si="24"/>
        <v>961.92</v>
      </c>
      <c r="BG204" s="156">
        <f t="shared" si="25"/>
        <v>0</v>
      </c>
      <c r="BH204" s="156">
        <f t="shared" si="26"/>
        <v>0</v>
      </c>
      <c r="BI204" s="156">
        <f t="shared" si="27"/>
        <v>0</v>
      </c>
      <c r="BJ204" s="14" t="s">
        <v>76</v>
      </c>
      <c r="BK204" s="156">
        <f t="shared" si="28"/>
        <v>961.92</v>
      </c>
      <c r="BL204" s="14" t="s">
        <v>82</v>
      </c>
      <c r="BM204" s="155" t="s">
        <v>392</v>
      </c>
    </row>
    <row r="205" spans="1:65" s="2" customFormat="1" ht="24.15" customHeight="1">
      <c r="A205" s="26"/>
      <c r="B205" s="143"/>
      <c r="C205" s="157" t="s">
        <v>393</v>
      </c>
      <c r="D205" s="157" t="s">
        <v>155</v>
      </c>
      <c r="E205" s="158" t="s">
        <v>1396</v>
      </c>
      <c r="F205" s="159" t="s">
        <v>1397</v>
      </c>
      <c r="G205" s="160" t="s">
        <v>187</v>
      </c>
      <c r="H205" s="161">
        <v>1</v>
      </c>
      <c r="I205" s="189">
        <v>82.94</v>
      </c>
      <c r="J205" s="162">
        <f t="shared" si="29"/>
        <v>82.94</v>
      </c>
      <c r="K205" s="163"/>
      <c r="L205" s="164"/>
      <c r="M205" s="165" t="s">
        <v>1</v>
      </c>
      <c r="N205" s="166" t="s">
        <v>34</v>
      </c>
      <c r="O205" s="153">
        <v>0</v>
      </c>
      <c r="P205" s="153">
        <f t="shared" si="20"/>
        <v>0</v>
      </c>
      <c r="Q205" s="153">
        <v>0</v>
      </c>
      <c r="R205" s="153">
        <f t="shared" si="21"/>
        <v>0</v>
      </c>
      <c r="S205" s="153">
        <v>0</v>
      </c>
      <c r="T205" s="154">
        <f t="shared" si="22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154</v>
      </c>
      <c r="AT205" s="155" t="s">
        <v>155</v>
      </c>
      <c r="AU205" s="155" t="s">
        <v>72</v>
      </c>
      <c r="AY205" s="14" t="s">
        <v>140</v>
      </c>
      <c r="BE205" s="156">
        <f t="shared" si="23"/>
        <v>0</v>
      </c>
      <c r="BF205" s="156">
        <f t="shared" si="24"/>
        <v>82.94</v>
      </c>
      <c r="BG205" s="156">
        <f t="shared" si="25"/>
        <v>0</v>
      </c>
      <c r="BH205" s="156">
        <f t="shared" si="26"/>
        <v>0</v>
      </c>
      <c r="BI205" s="156">
        <f t="shared" si="27"/>
        <v>0</v>
      </c>
      <c r="BJ205" s="14" t="s">
        <v>76</v>
      </c>
      <c r="BK205" s="156">
        <f t="shared" si="28"/>
        <v>82.94</v>
      </c>
      <c r="BL205" s="14" t="s">
        <v>82</v>
      </c>
      <c r="BM205" s="155" t="s">
        <v>396</v>
      </c>
    </row>
    <row r="206" spans="1:65" s="2" customFormat="1" ht="24.15" customHeight="1">
      <c r="A206" s="26"/>
      <c r="B206" s="143"/>
      <c r="C206" s="157" t="s">
        <v>272</v>
      </c>
      <c r="D206" s="157" t="s">
        <v>155</v>
      </c>
      <c r="E206" s="158" t="s">
        <v>1398</v>
      </c>
      <c r="F206" s="159" t="s">
        <v>1399</v>
      </c>
      <c r="G206" s="160" t="s">
        <v>187</v>
      </c>
      <c r="H206" s="161">
        <v>10</v>
      </c>
      <c r="I206" s="189">
        <v>92.11</v>
      </c>
      <c r="J206" s="162">
        <f t="shared" si="29"/>
        <v>921.1</v>
      </c>
      <c r="K206" s="163"/>
      <c r="L206" s="164"/>
      <c r="M206" s="165" t="s">
        <v>1</v>
      </c>
      <c r="N206" s="166" t="s">
        <v>34</v>
      </c>
      <c r="O206" s="153">
        <v>0</v>
      </c>
      <c r="P206" s="153">
        <f t="shared" si="20"/>
        <v>0</v>
      </c>
      <c r="Q206" s="153">
        <v>0</v>
      </c>
      <c r="R206" s="153">
        <f t="shared" si="21"/>
        <v>0</v>
      </c>
      <c r="S206" s="153">
        <v>0</v>
      </c>
      <c r="T206" s="154">
        <f t="shared" si="22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154</v>
      </c>
      <c r="AT206" s="155" t="s">
        <v>155</v>
      </c>
      <c r="AU206" s="155" t="s">
        <v>72</v>
      </c>
      <c r="AY206" s="14" t="s">
        <v>140</v>
      </c>
      <c r="BE206" s="156">
        <f t="shared" si="23"/>
        <v>0</v>
      </c>
      <c r="BF206" s="156">
        <f t="shared" si="24"/>
        <v>921.1</v>
      </c>
      <c r="BG206" s="156">
        <f t="shared" si="25"/>
        <v>0</v>
      </c>
      <c r="BH206" s="156">
        <f t="shared" si="26"/>
        <v>0</v>
      </c>
      <c r="BI206" s="156">
        <f t="shared" si="27"/>
        <v>0</v>
      </c>
      <c r="BJ206" s="14" t="s">
        <v>76</v>
      </c>
      <c r="BK206" s="156">
        <f t="shared" si="28"/>
        <v>921.1</v>
      </c>
      <c r="BL206" s="14" t="s">
        <v>82</v>
      </c>
      <c r="BM206" s="155" t="s">
        <v>401</v>
      </c>
    </row>
    <row r="207" spans="1:65" s="2" customFormat="1" ht="37.950000000000003" customHeight="1">
      <c r="A207" s="26"/>
      <c r="B207" s="143"/>
      <c r="C207" s="157" t="s">
        <v>406</v>
      </c>
      <c r="D207" s="157" t="s">
        <v>155</v>
      </c>
      <c r="E207" s="158" t="s">
        <v>1400</v>
      </c>
      <c r="F207" s="159" t="s">
        <v>1401</v>
      </c>
      <c r="G207" s="160" t="s">
        <v>187</v>
      </c>
      <c r="H207" s="161">
        <v>2</v>
      </c>
      <c r="I207" s="189">
        <v>167.85</v>
      </c>
      <c r="J207" s="162">
        <f t="shared" si="29"/>
        <v>335.7</v>
      </c>
      <c r="K207" s="163"/>
      <c r="L207" s="164"/>
      <c r="M207" s="165" t="s">
        <v>1</v>
      </c>
      <c r="N207" s="166" t="s">
        <v>34</v>
      </c>
      <c r="O207" s="153">
        <v>0</v>
      </c>
      <c r="P207" s="153">
        <f t="shared" si="20"/>
        <v>0</v>
      </c>
      <c r="Q207" s="153">
        <v>0</v>
      </c>
      <c r="R207" s="153">
        <f t="shared" si="21"/>
        <v>0</v>
      </c>
      <c r="S207" s="153">
        <v>0</v>
      </c>
      <c r="T207" s="154">
        <f t="shared" si="22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154</v>
      </c>
      <c r="AT207" s="155" t="s">
        <v>155</v>
      </c>
      <c r="AU207" s="155" t="s">
        <v>72</v>
      </c>
      <c r="AY207" s="14" t="s">
        <v>140</v>
      </c>
      <c r="BE207" s="156">
        <f t="shared" si="23"/>
        <v>0</v>
      </c>
      <c r="BF207" s="156">
        <f t="shared" si="24"/>
        <v>335.7</v>
      </c>
      <c r="BG207" s="156">
        <f t="shared" si="25"/>
        <v>0</v>
      </c>
      <c r="BH207" s="156">
        <f t="shared" si="26"/>
        <v>0</v>
      </c>
      <c r="BI207" s="156">
        <f t="shared" si="27"/>
        <v>0</v>
      </c>
      <c r="BJ207" s="14" t="s">
        <v>76</v>
      </c>
      <c r="BK207" s="156">
        <f t="shared" si="28"/>
        <v>335.7</v>
      </c>
      <c r="BL207" s="14" t="s">
        <v>82</v>
      </c>
      <c r="BM207" s="155" t="s">
        <v>409</v>
      </c>
    </row>
    <row r="208" spans="1:65" s="2" customFormat="1" ht="24.15" customHeight="1">
      <c r="A208" s="26"/>
      <c r="B208" s="143"/>
      <c r="C208" s="157" t="s">
        <v>276</v>
      </c>
      <c r="D208" s="157" t="s">
        <v>155</v>
      </c>
      <c r="E208" s="158" t="s">
        <v>1402</v>
      </c>
      <c r="F208" s="159" t="s">
        <v>1403</v>
      </c>
      <c r="G208" s="160" t="s">
        <v>187</v>
      </c>
      <c r="H208" s="161">
        <v>14</v>
      </c>
      <c r="I208" s="189">
        <v>1.98</v>
      </c>
      <c r="J208" s="162">
        <f t="shared" si="29"/>
        <v>27.72</v>
      </c>
      <c r="K208" s="163"/>
      <c r="L208" s="164"/>
      <c r="M208" s="165" t="s">
        <v>1</v>
      </c>
      <c r="N208" s="166" t="s">
        <v>34</v>
      </c>
      <c r="O208" s="153">
        <v>0</v>
      </c>
      <c r="P208" s="153">
        <f t="shared" si="20"/>
        <v>0</v>
      </c>
      <c r="Q208" s="153">
        <v>0</v>
      </c>
      <c r="R208" s="153">
        <f t="shared" si="21"/>
        <v>0</v>
      </c>
      <c r="S208" s="153">
        <v>0</v>
      </c>
      <c r="T208" s="154">
        <f t="shared" si="22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154</v>
      </c>
      <c r="AT208" s="155" t="s">
        <v>155</v>
      </c>
      <c r="AU208" s="155" t="s">
        <v>72</v>
      </c>
      <c r="AY208" s="14" t="s">
        <v>140</v>
      </c>
      <c r="BE208" s="156">
        <f t="shared" si="23"/>
        <v>0</v>
      </c>
      <c r="BF208" s="156">
        <f t="shared" si="24"/>
        <v>27.72</v>
      </c>
      <c r="BG208" s="156">
        <f t="shared" si="25"/>
        <v>0</v>
      </c>
      <c r="BH208" s="156">
        <f t="shared" si="26"/>
        <v>0</v>
      </c>
      <c r="BI208" s="156">
        <f t="shared" si="27"/>
        <v>0</v>
      </c>
      <c r="BJ208" s="14" t="s">
        <v>76</v>
      </c>
      <c r="BK208" s="156">
        <f t="shared" si="28"/>
        <v>27.72</v>
      </c>
      <c r="BL208" s="14" t="s">
        <v>82</v>
      </c>
      <c r="BM208" s="155" t="s">
        <v>412</v>
      </c>
    </row>
    <row r="209" spans="1:65" s="2" customFormat="1" ht="24.15" customHeight="1">
      <c r="A209" s="26"/>
      <c r="B209" s="143"/>
      <c r="C209" s="157" t="s">
        <v>413</v>
      </c>
      <c r="D209" s="157" t="s">
        <v>155</v>
      </c>
      <c r="E209" s="158" t="s">
        <v>1404</v>
      </c>
      <c r="F209" s="159" t="s">
        <v>1405</v>
      </c>
      <c r="G209" s="160" t="s">
        <v>187</v>
      </c>
      <c r="H209" s="161">
        <v>3</v>
      </c>
      <c r="I209" s="189">
        <v>4.3899999999999997</v>
      </c>
      <c r="J209" s="162">
        <f t="shared" si="29"/>
        <v>13.17</v>
      </c>
      <c r="K209" s="163"/>
      <c r="L209" s="164"/>
      <c r="M209" s="165" t="s">
        <v>1</v>
      </c>
      <c r="N209" s="166" t="s">
        <v>34</v>
      </c>
      <c r="O209" s="153">
        <v>0</v>
      </c>
      <c r="P209" s="153">
        <f t="shared" si="20"/>
        <v>0</v>
      </c>
      <c r="Q209" s="153">
        <v>0</v>
      </c>
      <c r="R209" s="153">
        <f t="shared" si="21"/>
        <v>0</v>
      </c>
      <c r="S209" s="153">
        <v>0</v>
      </c>
      <c r="T209" s="154">
        <f t="shared" si="22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154</v>
      </c>
      <c r="AT209" s="155" t="s">
        <v>155</v>
      </c>
      <c r="AU209" s="155" t="s">
        <v>72</v>
      </c>
      <c r="AY209" s="14" t="s">
        <v>140</v>
      </c>
      <c r="BE209" s="156">
        <f t="shared" si="23"/>
        <v>0</v>
      </c>
      <c r="BF209" s="156">
        <f t="shared" si="24"/>
        <v>13.17</v>
      </c>
      <c r="BG209" s="156">
        <f t="shared" si="25"/>
        <v>0</v>
      </c>
      <c r="BH209" s="156">
        <f t="shared" si="26"/>
        <v>0</v>
      </c>
      <c r="BI209" s="156">
        <f t="shared" si="27"/>
        <v>0</v>
      </c>
      <c r="BJ209" s="14" t="s">
        <v>76</v>
      </c>
      <c r="BK209" s="156">
        <f t="shared" si="28"/>
        <v>13.17</v>
      </c>
      <c r="BL209" s="14" t="s">
        <v>82</v>
      </c>
      <c r="BM209" s="155" t="s">
        <v>416</v>
      </c>
    </row>
    <row r="210" spans="1:65" s="2" customFormat="1" ht="16.5" customHeight="1">
      <c r="A210" s="26"/>
      <c r="B210" s="143"/>
      <c r="C210" s="157" t="s">
        <v>279</v>
      </c>
      <c r="D210" s="157" t="s">
        <v>155</v>
      </c>
      <c r="E210" s="158" t="s">
        <v>1406</v>
      </c>
      <c r="F210" s="159" t="s">
        <v>1407</v>
      </c>
      <c r="G210" s="160" t="s">
        <v>187</v>
      </c>
      <c r="H210" s="161">
        <v>8</v>
      </c>
      <c r="I210" s="189">
        <v>4.3600000000000003</v>
      </c>
      <c r="J210" s="162">
        <f t="shared" si="29"/>
        <v>34.880000000000003</v>
      </c>
      <c r="K210" s="163"/>
      <c r="L210" s="164"/>
      <c r="M210" s="165" t="s">
        <v>1</v>
      </c>
      <c r="N210" s="166" t="s">
        <v>34</v>
      </c>
      <c r="O210" s="153">
        <v>0</v>
      </c>
      <c r="P210" s="153">
        <f t="shared" si="20"/>
        <v>0</v>
      </c>
      <c r="Q210" s="153">
        <v>0</v>
      </c>
      <c r="R210" s="153">
        <f t="shared" si="21"/>
        <v>0</v>
      </c>
      <c r="S210" s="153">
        <v>0</v>
      </c>
      <c r="T210" s="154">
        <f t="shared" si="22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154</v>
      </c>
      <c r="AT210" s="155" t="s">
        <v>155</v>
      </c>
      <c r="AU210" s="155" t="s">
        <v>72</v>
      </c>
      <c r="AY210" s="14" t="s">
        <v>140</v>
      </c>
      <c r="BE210" s="156">
        <f t="shared" si="23"/>
        <v>0</v>
      </c>
      <c r="BF210" s="156">
        <f t="shared" si="24"/>
        <v>34.880000000000003</v>
      </c>
      <c r="BG210" s="156">
        <f t="shared" si="25"/>
        <v>0</v>
      </c>
      <c r="BH210" s="156">
        <f t="shared" si="26"/>
        <v>0</v>
      </c>
      <c r="BI210" s="156">
        <f t="shared" si="27"/>
        <v>0</v>
      </c>
      <c r="BJ210" s="14" t="s">
        <v>76</v>
      </c>
      <c r="BK210" s="156">
        <f t="shared" si="28"/>
        <v>34.880000000000003</v>
      </c>
      <c r="BL210" s="14" t="s">
        <v>82</v>
      </c>
      <c r="BM210" s="155" t="s">
        <v>420</v>
      </c>
    </row>
    <row r="211" spans="1:65" s="2" customFormat="1" ht="16.5" customHeight="1">
      <c r="A211" s="26"/>
      <c r="B211" s="143"/>
      <c r="C211" s="157" t="s">
        <v>423</v>
      </c>
      <c r="D211" s="157" t="s">
        <v>155</v>
      </c>
      <c r="E211" s="158" t="s">
        <v>1408</v>
      </c>
      <c r="F211" s="159" t="s">
        <v>1409</v>
      </c>
      <c r="G211" s="160" t="s">
        <v>187</v>
      </c>
      <c r="H211" s="161">
        <v>6</v>
      </c>
      <c r="I211" s="189">
        <v>4.5199999999999996</v>
      </c>
      <c r="J211" s="162">
        <f t="shared" si="29"/>
        <v>27.12</v>
      </c>
      <c r="K211" s="163"/>
      <c r="L211" s="164"/>
      <c r="M211" s="165" t="s">
        <v>1</v>
      </c>
      <c r="N211" s="166" t="s">
        <v>34</v>
      </c>
      <c r="O211" s="153">
        <v>0</v>
      </c>
      <c r="P211" s="153">
        <f t="shared" si="20"/>
        <v>0</v>
      </c>
      <c r="Q211" s="153">
        <v>0</v>
      </c>
      <c r="R211" s="153">
        <f t="shared" si="21"/>
        <v>0</v>
      </c>
      <c r="S211" s="153">
        <v>0</v>
      </c>
      <c r="T211" s="154">
        <f t="shared" si="22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154</v>
      </c>
      <c r="AT211" s="155" t="s">
        <v>155</v>
      </c>
      <c r="AU211" s="155" t="s">
        <v>72</v>
      </c>
      <c r="AY211" s="14" t="s">
        <v>140</v>
      </c>
      <c r="BE211" s="156">
        <f t="shared" si="23"/>
        <v>0</v>
      </c>
      <c r="BF211" s="156">
        <f t="shared" si="24"/>
        <v>27.12</v>
      </c>
      <c r="BG211" s="156">
        <f t="shared" si="25"/>
        <v>0</v>
      </c>
      <c r="BH211" s="156">
        <f t="shared" si="26"/>
        <v>0</v>
      </c>
      <c r="BI211" s="156">
        <f t="shared" si="27"/>
        <v>0</v>
      </c>
      <c r="BJ211" s="14" t="s">
        <v>76</v>
      </c>
      <c r="BK211" s="156">
        <f t="shared" si="28"/>
        <v>27.12</v>
      </c>
      <c r="BL211" s="14" t="s">
        <v>82</v>
      </c>
      <c r="BM211" s="155" t="s">
        <v>426</v>
      </c>
    </row>
    <row r="212" spans="1:65" s="2" customFormat="1" ht="33" customHeight="1">
      <c r="A212" s="26"/>
      <c r="B212" s="143"/>
      <c r="C212" s="157" t="s">
        <v>284</v>
      </c>
      <c r="D212" s="157" t="s">
        <v>155</v>
      </c>
      <c r="E212" s="158" t="s">
        <v>1410</v>
      </c>
      <c r="F212" s="159" t="s">
        <v>1411</v>
      </c>
      <c r="G212" s="160" t="s">
        <v>187</v>
      </c>
      <c r="H212" s="161">
        <v>3</v>
      </c>
      <c r="I212" s="189">
        <v>154.55000000000001</v>
      </c>
      <c r="J212" s="162">
        <f t="shared" si="29"/>
        <v>463.65</v>
      </c>
      <c r="K212" s="163"/>
      <c r="L212" s="164"/>
      <c r="M212" s="165" t="s">
        <v>1</v>
      </c>
      <c r="N212" s="166" t="s">
        <v>34</v>
      </c>
      <c r="O212" s="153">
        <v>0</v>
      </c>
      <c r="P212" s="153">
        <f t="shared" si="20"/>
        <v>0</v>
      </c>
      <c r="Q212" s="153">
        <v>0</v>
      </c>
      <c r="R212" s="153">
        <f t="shared" si="21"/>
        <v>0</v>
      </c>
      <c r="S212" s="153">
        <v>0</v>
      </c>
      <c r="T212" s="154">
        <f t="shared" si="22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154</v>
      </c>
      <c r="AT212" s="155" t="s">
        <v>155</v>
      </c>
      <c r="AU212" s="155" t="s">
        <v>72</v>
      </c>
      <c r="AY212" s="14" t="s">
        <v>140</v>
      </c>
      <c r="BE212" s="156">
        <f t="shared" si="23"/>
        <v>0</v>
      </c>
      <c r="BF212" s="156">
        <f t="shared" si="24"/>
        <v>463.65</v>
      </c>
      <c r="BG212" s="156">
        <f t="shared" si="25"/>
        <v>0</v>
      </c>
      <c r="BH212" s="156">
        <f t="shared" si="26"/>
        <v>0</v>
      </c>
      <c r="BI212" s="156">
        <f t="shared" si="27"/>
        <v>0</v>
      </c>
      <c r="BJ212" s="14" t="s">
        <v>76</v>
      </c>
      <c r="BK212" s="156">
        <f t="shared" si="28"/>
        <v>463.65</v>
      </c>
      <c r="BL212" s="14" t="s">
        <v>82</v>
      </c>
      <c r="BM212" s="155" t="s">
        <v>429</v>
      </c>
    </row>
    <row r="213" spans="1:65" s="2" customFormat="1" ht="21.75" customHeight="1">
      <c r="A213" s="26"/>
      <c r="B213" s="143"/>
      <c r="C213" s="157" t="s">
        <v>430</v>
      </c>
      <c r="D213" s="157" t="s">
        <v>155</v>
      </c>
      <c r="E213" s="158" t="s">
        <v>1412</v>
      </c>
      <c r="F213" s="159" t="s">
        <v>1413</v>
      </c>
      <c r="G213" s="160" t="s">
        <v>187</v>
      </c>
      <c r="H213" s="161">
        <v>11</v>
      </c>
      <c r="I213" s="189">
        <v>1.48</v>
      </c>
      <c r="J213" s="162">
        <f t="shared" si="29"/>
        <v>16.28</v>
      </c>
      <c r="K213" s="163"/>
      <c r="L213" s="164"/>
      <c r="M213" s="165" t="s">
        <v>1</v>
      </c>
      <c r="N213" s="166" t="s">
        <v>34</v>
      </c>
      <c r="O213" s="153">
        <v>0</v>
      </c>
      <c r="P213" s="153">
        <f t="shared" si="20"/>
        <v>0</v>
      </c>
      <c r="Q213" s="153">
        <v>0</v>
      </c>
      <c r="R213" s="153">
        <f t="shared" si="21"/>
        <v>0</v>
      </c>
      <c r="S213" s="153">
        <v>0</v>
      </c>
      <c r="T213" s="154">
        <f t="shared" si="22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154</v>
      </c>
      <c r="AT213" s="155" t="s">
        <v>155</v>
      </c>
      <c r="AU213" s="155" t="s">
        <v>72</v>
      </c>
      <c r="AY213" s="14" t="s">
        <v>140</v>
      </c>
      <c r="BE213" s="156">
        <f t="shared" si="23"/>
        <v>0</v>
      </c>
      <c r="BF213" s="156">
        <f t="shared" si="24"/>
        <v>16.28</v>
      </c>
      <c r="BG213" s="156">
        <f t="shared" si="25"/>
        <v>0</v>
      </c>
      <c r="BH213" s="156">
        <f t="shared" si="26"/>
        <v>0</v>
      </c>
      <c r="BI213" s="156">
        <f t="shared" si="27"/>
        <v>0</v>
      </c>
      <c r="BJ213" s="14" t="s">
        <v>76</v>
      </c>
      <c r="BK213" s="156">
        <f t="shared" si="28"/>
        <v>16.28</v>
      </c>
      <c r="BL213" s="14" t="s">
        <v>82</v>
      </c>
      <c r="BM213" s="155" t="s">
        <v>433</v>
      </c>
    </row>
    <row r="214" spans="1:65" s="2" customFormat="1" ht="16.5" customHeight="1">
      <c r="A214" s="26"/>
      <c r="B214" s="143"/>
      <c r="C214" s="157" t="s">
        <v>287</v>
      </c>
      <c r="D214" s="157" t="s">
        <v>155</v>
      </c>
      <c r="E214" s="158" t="s">
        <v>1414</v>
      </c>
      <c r="F214" s="159" t="s">
        <v>1415</v>
      </c>
      <c r="G214" s="160" t="s">
        <v>187</v>
      </c>
      <c r="H214" s="161">
        <v>3</v>
      </c>
      <c r="I214" s="189">
        <v>2.25</v>
      </c>
      <c r="J214" s="162">
        <f t="shared" si="29"/>
        <v>6.75</v>
      </c>
      <c r="K214" s="163"/>
      <c r="L214" s="164"/>
      <c r="M214" s="165" t="s">
        <v>1</v>
      </c>
      <c r="N214" s="166" t="s">
        <v>34</v>
      </c>
      <c r="O214" s="153">
        <v>0</v>
      </c>
      <c r="P214" s="153">
        <f t="shared" si="20"/>
        <v>0</v>
      </c>
      <c r="Q214" s="153">
        <v>0</v>
      </c>
      <c r="R214" s="153">
        <f t="shared" si="21"/>
        <v>0</v>
      </c>
      <c r="S214" s="153">
        <v>0</v>
      </c>
      <c r="T214" s="154">
        <f t="shared" si="22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154</v>
      </c>
      <c r="AT214" s="155" t="s">
        <v>155</v>
      </c>
      <c r="AU214" s="155" t="s">
        <v>72</v>
      </c>
      <c r="AY214" s="14" t="s">
        <v>140</v>
      </c>
      <c r="BE214" s="156">
        <f t="shared" si="23"/>
        <v>0</v>
      </c>
      <c r="BF214" s="156">
        <f t="shared" si="24"/>
        <v>6.75</v>
      </c>
      <c r="BG214" s="156">
        <f t="shared" si="25"/>
        <v>0</v>
      </c>
      <c r="BH214" s="156">
        <f t="shared" si="26"/>
        <v>0</v>
      </c>
      <c r="BI214" s="156">
        <f t="shared" si="27"/>
        <v>0</v>
      </c>
      <c r="BJ214" s="14" t="s">
        <v>76</v>
      </c>
      <c r="BK214" s="156">
        <f t="shared" si="28"/>
        <v>6.75</v>
      </c>
      <c r="BL214" s="14" t="s">
        <v>82</v>
      </c>
      <c r="BM214" s="155" t="s">
        <v>435</v>
      </c>
    </row>
    <row r="215" spans="1:65" s="2" customFormat="1" ht="24.15" customHeight="1">
      <c r="A215" s="26"/>
      <c r="B215" s="143"/>
      <c r="C215" s="157" t="s">
        <v>436</v>
      </c>
      <c r="D215" s="157" t="s">
        <v>155</v>
      </c>
      <c r="E215" s="158" t="s">
        <v>1416</v>
      </c>
      <c r="F215" s="159" t="s">
        <v>1417</v>
      </c>
      <c r="G215" s="160" t="s">
        <v>187</v>
      </c>
      <c r="H215" s="161">
        <v>2</v>
      </c>
      <c r="I215" s="189">
        <v>17.940000000000001</v>
      </c>
      <c r="J215" s="162">
        <f t="shared" si="29"/>
        <v>35.880000000000003</v>
      </c>
      <c r="K215" s="163"/>
      <c r="L215" s="164"/>
      <c r="M215" s="165" t="s">
        <v>1</v>
      </c>
      <c r="N215" s="166" t="s">
        <v>34</v>
      </c>
      <c r="O215" s="153">
        <v>0</v>
      </c>
      <c r="P215" s="153">
        <f t="shared" si="20"/>
        <v>0</v>
      </c>
      <c r="Q215" s="153">
        <v>0</v>
      </c>
      <c r="R215" s="153">
        <f t="shared" si="21"/>
        <v>0</v>
      </c>
      <c r="S215" s="153">
        <v>0</v>
      </c>
      <c r="T215" s="154">
        <f t="shared" si="22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154</v>
      </c>
      <c r="AT215" s="155" t="s">
        <v>155</v>
      </c>
      <c r="AU215" s="155" t="s">
        <v>72</v>
      </c>
      <c r="AY215" s="14" t="s">
        <v>140</v>
      </c>
      <c r="BE215" s="156">
        <f t="shared" si="23"/>
        <v>0</v>
      </c>
      <c r="BF215" s="156">
        <f t="shared" si="24"/>
        <v>35.880000000000003</v>
      </c>
      <c r="BG215" s="156">
        <f t="shared" si="25"/>
        <v>0</v>
      </c>
      <c r="BH215" s="156">
        <f t="shared" si="26"/>
        <v>0</v>
      </c>
      <c r="BI215" s="156">
        <f t="shared" si="27"/>
        <v>0</v>
      </c>
      <c r="BJ215" s="14" t="s">
        <v>76</v>
      </c>
      <c r="BK215" s="156">
        <f t="shared" si="28"/>
        <v>35.880000000000003</v>
      </c>
      <c r="BL215" s="14" t="s">
        <v>82</v>
      </c>
      <c r="BM215" s="155" t="s">
        <v>439</v>
      </c>
    </row>
    <row r="216" spans="1:65" s="2" customFormat="1" ht="24.15" customHeight="1">
      <c r="A216" s="26"/>
      <c r="B216" s="143"/>
      <c r="C216" s="157" t="s">
        <v>291</v>
      </c>
      <c r="D216" s="157" t="s">
        <v>155</v>
      </c>
      <c r="E216" s="158" t="s">
        <v>1418</v>
      </c>
      <c r="F216" s="159" t="s">
        <v>1419</v>
      </c>
      <c r="G216" s="160" t="s">
        <v>187</v>
      </c>
      <c r="H216" s="161">
        <v>7</v>
      </c>
      <c r="I216" s="189">
        <v>51.43</v>
      </c>
      <c r="J216" s="162">
        <f t="shared" si="29"/>
        <v>360.01</v>
      </c>
      <c r="K216" s="163"/>
      <c r="L216" s="164"/>
      <c r="M216" s="165" t="s">
        <v>1</v>
      </c>
      <c r="N216" s="166" t="s">
        <v>34</v>
      </c>
      <c r="O216" s="153">
        <v>0</v>
      </c>
      <c r="P216" s="153">
        <f t="shared" si="20"/>
        <v>0</v>
      </c>
      <c r="Q216" s="153">
        <v>0</v>
      </c>
      <c r="R216" s="153">
        <f t="shared" si="21"/>
        <v>0</v>
      </c>
      <c r="S216" s="153">
        <v>0</v>
      </c>
      <c r="T216" s="154">
        <f t="shared" si="22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154</v>
      </c>
      <c r="AT216" s="155" t="s">
        <v>155</v>
      </c>
      <c r="AU216" s="155" t="s">
        <v>72</v>
      </c>
      <c r="AY216" s="14" t="s">
        <v>140</v>
      </c>
      <c r="BE216" s="156">
        <f t="shared" si="23"/>
        <v>0</v>
      </c>
      <c r="BF216" s="156">
        <f t="shared" si="24"/>
        <v>360.01</v>
      </c>
      <c r="BG216" s="156">
        <f t="shared" si="25"/>
        <v>0</v>
      </c>
      <c r="BH216" s="156">
        <f t="shared" si="26"/>
        <v>0</v>
      </c>
      <c r="BI216" s="156">
        <f t="shared" si="27"/>
        <v>0</v>
      </c>
      <c r="BJ216" s="14" t="s">
        <v>76</v>
      </c>
      <c r="BK216" s="156">
        <f t="shared" si="28"/>
        <v>360.01</v>
      </c>
      <c r="BL216" s="14" t="s">
        <v>82</v>
      </c>
      <c r="BM216" s="155" t="s">
        <v>442</v>
      </c>
    </row>
    <row r="217" spans="1:65" s="2" customFormat="1" ht="33" customHeight="1">
      <c r="A217" s="26"/>
      <c r="B217" s="143"/>
      <c r="C217" s="157" t="s">
        <v>443</v>
      </c>
      <c r="D217" s="157" t="s">
        <v>155</v>
      </c>
      <c r="E217" s="158" t="s">
        <v>1420</v>
      </c>
      <c r="F217" s="159" t="s">
        <v>1421</v>
      </c>
      <c r="G217" s="160" t="s">
        <v>187</v>
      </c>
      <c r="H217" s="161">
        <v>3</v>
      </c>
      <c r="I217" s="189">
        <v>59.55</v>
      </c>
      <c r="J217" s="162">
        <f t="shared" si="29"/>
        <v>178.65</v>
      </c>
      <c r="K217" s="163"/>
      <c r="L217" s="164"/>
      <c r="M217" s="165" t="s">
        <v>1</v>
      </c>
      <c r="N217" s="166" t="s">
        <v>34</v>
      </c>
      <c r="O217" s="153">
        <v>0</v>
      </c>
      <c r="P217" s="153">
        <f t="shared" si="20"/>
        <v>0</v>
      </c>
      <c r="Q217" s="153">
        <v>0</v>
      </c>
      <c r="R217" s="153">
        <f t="shared" si="21"/>
        <v>0</v>
      </c>
      <c r="S217" s="153">
        <v>0</v>
      </c>
      <c r="T217" s="154">
        <f t="shared" si="22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154</v>
      </c>
      <c r="AT217" s="155" t="s">
        <v>155</v>
      </c>
      <c r="AU217" s="155" t="s">
        <v>72</v>
      </c>
      <c r="AY217" s="14" t="s">
        <v>140</v>
      </c>
      <c r="BE217" s="156">
        <f t="shared" si="23"/>
        <v>0</v>
      </c>
      <c r="BF217" s="156">
        <f t="shared" si="24"/>
        <v>178.65</v>
      </c>
      <c r="BG217" s="156">
        <f t="shared" si="25"/>
        <v>0</v>
      </c>
      <c r="BH217" s="156">
        <f t="shared" si="26"/>
        <v>0</v>
      </c>
      <c r="BI217" s="156">
        <f t="shared" si="27"/>
        <v>0</v>
      </c>
      <c r="BJ217" s="14" t="s">
        <v>76</v>
      </c>
      <c r="BK217" s="156">
        <f t="shared" si="28"/>
        <v>178.65</v>
      </c>
      <c r="BL217" s="14" t="s">
        <v>82</v>
      </c>
      <c r="BM217" s="155" t="s">
        <v>446</v>
      </c>
    </row>
    <row r="218" spans="1:65" s="2" customFormat="1" ht="16.5" customHeight="1">
      <c r="A218" s="26"/>
      <c r="B218" s="143"/>
      <c r="C218" s="157" t="s">
        <v>294</v>
      </c>
      <c r="D218" s="157" t="s">
        <v>155</v>
      </c>
      <c r="E218" s="158" t="s">
        <v>1422</v>
      </c>
      <c r="F218" s="159" t="s">
        <v>1423</v>
      </c>
      <c r="G218" s="160" t="s">
        <v>187</v>
      </c>
      <c r="H218" s="161">
        <v>186</v>
      </c>
      <c r="I218" s="189">
        <v>0.38</v>
      </c>
      <c r="J218" s="162">
        <f t="shared" si="29"/>
        <v>70.680000000000007</v>
      </c>
      <c r="K218" s="163"/>
      <c r="L218" s="164"/>
      <c r="M218" s="165" t="s">
        <v>1</v>
      </c>
      <c r="N218" s="166" t="s">
        <v>34</v>
      </c>
      <c r="O218" s="153">
        <v>0</v>
      </c>
      <c r="P218" s="153">
        <f t="shared" si="20"/>
        <v>0</v>
      </c>
      <c r="Q218" s="153">
        <v>0</v>
      </c>
      <c r="R218" s="153">
        <f t="shared" si="21"/>
        <v>0</v>
      </c>
      <c r="S218" s="153">
        <v>0</v>
      </c>
      <c r="T218" s="154">
        <f t="shared" si="22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154</v>
      </c>
      <c r="AT218" s="155" t="s">
        <v>155</v>
      </c>
      <c r="AU218" s="155" t="s">
        <v>72</v>
      </c>
      <c r="AY218" s="14" t="s">
        <v>140</v>
      </c>
      <c r="BE218" s="156">
        <f t="shared" si="23"/>
        <v>0</v>
      </c>
      <c r="BF218" s="156">
        <f t="shared" si="24"/>
        <v>70.680000000000007</v>
      </c>
      <c r="BG218" s="156">
        <f t="shared" si="25"/>
        <v>0</v>
      </c>
      <c r="BH218" s="156">
        <f t="shared" si="26"/>
        <v>0</v>
      </c>
      <c r="BI218" s="156">
        <f t="shared" si="27"/>
        <v>0</v>
      </c>
      <c r="BJ218" s="14" t="s">
        <v>76</v>
      </c>
      <c r="BK218" s="156">
        <f t="shared" si="28"/>
        <v>70.680000000000007</v>
      </c>
      <c r="BL218" s="14" t="s">
        <v>82</v>
      </c>
      <c r="BM218" s="155" t="s">
        <v>449</v>
      </c>
    </row>
    <row r="219" spans="1:65" s="2" customFormat="1" ht="24.15" customHeight="1">
      <c r="A219" s="26"/>
      <c r="B219" s="143"/>
      <c r="C219" s="157" t="s">
        <v>450</v>
      </c>
      <c r="D219" s="157" t="s">
        <v>155</v>
      </c>
      <c r="E219" s="158" t="s">
        <v>1424</v>
      </c>
      <c r="F219" s="159" t="s">
        <v>1425</v>
      </c>
      <c r="G219" s="160" t="s">
        <v>187</v>
      </c>
      <c r="H219" s="161">
        <v>186</v>
      </c>
      <c r="I219" s="189">
        <v>0.67</v>
      </c>
      <c r="J219" s="162">
        <f t="shared" si="29"/>
        <v>124.62</v>
      </c>
      <c r="K219" s="163"/>
      <c r="L219" s="164"/>
      <c r="M219" s="165" t="s">
        <v>1</v>
      </c>
      <c r="N219" s="166" t="s">
        <v>34</v>
      </c>
      <c r="O219" s="153">
        <v>0</v>
      </c>
      <c r="P219" s="153">
        <f t="shared" si="20"/>
        <v>0</v>
      </c>
      <c r="Q219" s="153">
        <v>0</v>
      </c>
      <c r="R219" s="153">
        <f t="shared" si="21"/>
        <v>0</v>
      </c>
      <c r="S219" s="153">
        <v>0</v>
      </c>
      <c r="T219" s="154">
        <f t="shared" si="22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154</v>
      </c>
      <c r="AT219" s="155" t="s">
        <v>155</v>
      </c>
      <c r="AU219" s="155" t="s">
        <v>72</v>
      </c>
      <c r="AY219" s="14" t="s">
        <v>140</v>
      </c>
      <c r="BE219" s="156">
        <f t="shared" si="23"/>
        <v>0</v>
      </c>
      <c r="BF219" s="156">
        <f t="shared" si="24"/>
        <v>124.62</v>
      </c>
      <c r="BG219" s="156">
        <f t="shared" si="25"/>
        <v>0</v>
      </c>
      <c r="BH219" s="156">
        <f t="shared" si="26"/>
        <v>0</v>
      </c>
      <c r="BI219" s="156">
        <f t="shared" si="27"/>
        <v>0</v>
      </c>
      <c r="BJ219" s="14" t="s">
        <v>76</v>
      </c>
      <c r="BK219" s="156">
        <f t="shared" si="28"/>
        <v>124.62</v>
      </c>
      <c r="BL219" s="14" t="s">
        <v>82</v>
      </c>
      <c r="BM219" s="155" t="s">
        <v>453</v>
      </c>
    </row>
    <row r="220" spans="1:65" s="12" customFormat="1" ht="25.95" customHeight="1">
      <c r="B220" s="131"/>
      <c r="D220" s="132" t="s">
        <v>67</v>
      </c>
      <c r="E220" s="133" t="s">
        <v>1426</v>
      </c>
      <c r="F220" s="133" t="s">
        <v>1427</v>
      </c>
      <c r="I220" s="188"/>
      <c r="J220" s="134">
        <f>BK220</f>
        <v>1256.0999999999999</v>
      </c>
      <c r="L220" s="131"/>
      <c r="M220" s="135"/>
      <c r="N220" s="136"/>
      <c r="O220" s="136"/>
      <c r="P220" s="137">
        <f>SUM(P221:P231)</f>
        <v>0</v>
      </c>
      <c r="Q220" s="136"/>
      <c r="R220" s="137">
        <f>SUM(R221:R231)</f>
        <v>0</v>
      </c>
      <c r="S220" s="136"/>
      <c r="T220" s="138">
        <f>SUM(T221:T231)</f>
        <v>0</v>
      </c>
      <c r="AR220" s="132" t="s">
        <v>72</v>
      </c>
      <c r="AT220" s="139" t="s">
        <v>67</v>
      </c>
      <c r="AU220" s="139" t="s">
        <v>68</v>
      </c>
      <c r="AY220" s="132" t="s">
        <v>140</v>
      </c>
      <c r="BK220" s="140">
        <f>SUM(BK221:BK231)</f>
        <v>1256.0999999999999</v>
      </c>
    </row>
    <row r="221" spans="1:65" s="2" customFormat="1" ht="33" customHeight="1">
      <c r="A221" s="26"/>
      <c r="B221" s="143"/>
      <c r="C221" s="144" t="s">
        <v>298</v>
      </c>
      <c r="D221" s="144" t="s">
        <v>142</v>
      </c>
      <c r="E221" s="145" t="s">
        <v>1428</v>
      </c>
      <c r="F221" s="146" t="s">
        <v>1429</v>
      </c>
      <c r="G221" s="147" t="s">
        <v>187</v>
      </c>
      <c r="H221" s="148">
        <v>8</v>
      </c>
      <c r="I221" s="190">
        <v>3</v>
      </c>
      <c r="J221" s="149">
        <f t="shared" ref="J221:J231" si="30">ROUND(I221*H221,2)</f>
        <v>24</v>
      </c>
      <c r="K221" s="150"/>
      <c r="L221" s="27"/>
      <c r="M221" s="151" t="s">
        <v>1</v>
      </c>
      <c r="N221" s="152" t="s">
        <v>34</v>
      </c>
      <c r="O221" s="153">
        <v>0</v>
      </c>
      <c r="P221" s="153">
        <f t="shared" ref="P221:P231" si="31">O221*H221</f>
        <v>0</v>
      </c>
      <c r="Q221" s="153">
        <v>0</v>
      </c>
      <c r="R221" s="153">
        <f t="shared" ref="R221:R231" si="32">Q221*H221</f>
        <v>0</v>
      </c>
      <c r="S221" s="153">
        <v>0</v>
      </c>
      <c r="T221" s="154">
        <f t="shared" ref="T221:T231" si="33"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82</v>
      </c>
      <c r="AT221" s="155" t="s">
        <v>142</v>
      </c>
      <c r="AU221" s="155" t="s">
        <v>72</v>
      </c>
      <c r="AY221" s="14" t="s">
        <v>140</v>
      </c>
      <c r="BE221" s="156">
        <f t="shared" ref="BE221:BE231" si="34">IF(N221="základná",J221,0)</f>
        <v>0</v>
      </c>
      <c r="BF221" s="156">
        <f t="shared" ref="BF221:BF231" si="35">IF(N221="znížená",J221,0)</f>
        <v>24</v>
      </c>
      <c r="BG221" s="156">
        <f t="shared" ref="BG221:BG231" si="36">IF(N221="zákl. prenesená",J221,0)</f>
        <v>0</v>
      </c>
      <c r="BH221" s="156">
        <f t="shared" ref="BH221:BH231" si="37">IF(N221="zníž. prenesená",J221,0)</f>
        <v>0</v>
      </c>
      <c r="BI221" s="156">
        <f t="shared" ref="BI221:BI231" si="38">IF(N221="nulová",J221,0)</f>
        <v>0</v>
      </c>
      <c r="BJ221" s="14" t="s">
        <v>76</v>
      </c>
      <c r="BK221" s="156">
        <f t="shared" ref="BK221:BK231" si="39">ROUND(I221*H221,2)</f>
        <v>24</v>
      </c>
      <c r="BL221" s="14" t="s">
        <v>82</v>
      </c>
      <c r="BM221" s="155" t="s">
        <v>456</v>
      </c>
    </row>
    <row r="222" spans="1:65" s="2" customFormat="1" ht="33" customHeight="1">
      <c r="A222" s="26"/>
      <c r="B222" s="143"/>
      <c r="C222" s="144" t="s">
        <v>459</v>
      </c>
      <c r="D222" s="144" t="s">
        <v>142</v>
      </c>
      <c r="E222" s="145" t="s">
        <v>1430</v>
      </c>
      <c r="F222" s="146" t="s">
        <v>1431</v>
      </c>
      <c r="G222" s="147" t="s">
        <v>187</v>
      </c>
      <c r="H222" s="148">
        <v>6</v>
      </c>
      <c r="I222" s="190">
        <v>3</v>
      </c>
      <c r="J222" s="149">
        <f t="shared" si="30"/>
        <v>18</v>
      </c>
      <c r="K222" s="150"/>
      <c r="L222" s="27"/>
      <c r="M222" s="151" t="s">
        <v>1</v>
      </c>
      <c r="N222" s="152" t="s">
        <v>34</v>
      </c>
      <c r="O222" s="153">
        <v>0</v>
      </c>
      <c r="P222" s="153">
        <f t="shared" si="31"/>
        <v>0</v>
      </c>
      <c r="Q222" s="153">
        <v>0</v>
      </c>
      <c r="R222" s="153">
        <f t="shared" si="32"/>
        <v>0</v>
      </c>
      <c r="S222" s="153">
        <v>0</v>
      </c>
      <c r="T222" s="154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82</v>
      </c>
      <c r="AT222" s="155" t="s">
        <v>142</v>
      </c>
      <c r="AU222" s="155" t="s">
        <v>72</v>
      </c>
      <c r="AY222" s="14" t="s">
        <v>140</v>
      </c>
      <c r="BE222" s="156">
        <f t="shared" si="34"/>
        <v>0</v>
      </c>
      <c r="BF222" s="156">
        <f t="shared" si="35"/>
        <v>18</v>
      </c>
      <c r="BG222" s="156">
        <f t="shared" si="36"/>
        <v>0</v>
      </c>
      <c r="BH222" s="156">
        <f t="shared" si="37"/>
        <v>0</v>
      </c>
      <c r="BI222" s="156">
        <f t="shared" si="38"/>
        <v>0</v>
      </c>
      <c r="BJ222" s="14" t="s">
        <v>76</v>
      </c>
      <c r="BK222" s="156">
        <f t="shared" si="39"/>
        <v>18</v>
      </c>
      <c r="BL222" s="14" t="s">
        <v>82</v>
      </c>
      <c r="BM222" s="155" t="s">
        <v>462</v>
      </c>
    </row>
    <row r="223" spans="1:65" s="2" customFormat="1" ht="16.5" customHeight="1">
      <c r="A223" s="26"/>
      <c r="B223" s="143"/>
      <c r="C223" s="144" t="s">
        <v>301</v>
      </c>
      <c r="D223" s="144" t="s">
        <v>142</v>
      </c>
      <c r="E223" s="145" t="s">
        <v>1432</v>
      </c>
      <c r="F223" s="146" t="s">
        <v>1433</v>
      </c>
      <c r="G223" s="147" t="s">
        <v>187</v>
      </c>
      <c r="H223" s="148">
        <v>3</v>
      </c>
      <c r="I223" s="190">
        <v>7.5</v>
      </c>
      <c r="J223" s="149">
        <f t="shared" si="30"/>
        <v>22.5</v>
      </c>
      <c r="K223" s="150"/>
      <c r="L223" s="27"/>
      <c r="M223" s="151" t="s">
        <v>1</v>
      </c>
      <c r="N223" s="152" t="s">
        <v>34</v>
      </c>
      <c r="O223" s="153">
        <v>0</v>
      </c>
      <c r="P223" s="153">
        <f t="shared" si="31"/>
        <v>0</v>
      </c>
      <c r="Q223" s="153">
        <v>0</v>
      </c>
      <c r="R223" s="153">
        <f t="shared" si="32"/>
        <v>0</v>
      </c>
      <c r="S223" s="153">
        <v>0</v>
      </c>
      <c r="T223" s="154">
        <f t="shared" si="3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82</v>
      </c>
      <c r="AT223" s="155" t="s">
        <v>142</v>
      </c>
      <c r="AU223" s="155" t="s">
        <v>72</v>
      </c>
      <c r="AY223" s="14" t="s">
        <v>140</v>
      </c>
      <c r="BE223" s="156">
        <f t="shared" si="34"/>
        <v>0</v>
      </c>
      <c r="BF223" s="156">
        <f t="shared" si="35"/>
        <v>22.5</v>
      </c>
      <c r="BG223" s="156">
        <f t="shared" si="36"/>
        <v>0</v>
      </c>
      <c r="BH223" s="156">
        <f t="shared" si="37"/>
        <v>0</v>
      </c>
      <c r="BI223" s="156">
        <f t="shared" si="38"/>
        <v>0</v>
      </c>
      <c r="BJ223" s="14" t="s">
        <v>76</v>
      </c>
      <c r="BK223" s="156">
        <f t="shared" si="39"/>
        <v>22.5</v>
      </c>
      <c r="BL223" s="14" t="s">
        <v>82</v>
      </c>
      <c r="BM223" s="155" t="s">
        <v>465</v>
      </c>
    </row>
    <row r="224" spans="1:65" s="2" customFormat="1" ht="16.5" customHeight="1">
      <c r="A224" s="26"/>
      <c r="B224" s="143"/>
      <c r="C224" s="144" t="s">
        <v>466</v>
      </c>
      <c r="D224" s="144" t="s">
        <v>142</v>
      </c>
      <c r="E224" s="145" t="s">
        <v>1434</v>
      </c>
      <c r="F224" s="146" t="s">
        <v>1435</v>
      </c>
      <c r="G224" s="147" t="s">
        <v>187</v>
      </c>
      <c r="H224" s="148">
        <v>12</v>
      </c>
      <c r="I224" s="190">
        <v>8.3000000000000007</v>
      </c>
      <c r="J224" s="149">
        <f t="shared" si="30"/>
        <v>99.6</v>
      </c>
      <c r="K224" s="150"/>
      <c r="L224" s="27"/>
      <c r="M224" s="151" t="s">
        <v>1</v>
      </c>
      <c r="N224" s="152" t="s">
        <v>34</v>
      </c>
      <c r="O224" s="153">
        <v>0</v>
      </c>
      <c r="P224" s="153">
        <f t="shared" si="31"/>
        <v>0</v>
      </c>
      <c r="Q224" s="153">
        <v>0</v>
      </c>
      <c r="R224" s="153">
        <f t="shared" si="32"/>
        <v>0</v>
      </c>
      <c r="S224" s="153">
        <v>0</v>
      </c>
      <c r="T224" s="154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82</v>
      </c>
      <c r="AT224" s="155" t="s">
        <v>142</v>
      </c>
      <c r="AU224" s="155" t="s">
        <v>72</v>
      </c>
      <c r="AY224" s="14" t="s">
        <v>140</v>
      </c>
      <c r="BE224" s="156">
        <f t="shared" si="34"/>
        <v>0</v>
      </c>
      <c r="BF224" s="156">
        <f t="shared" si="35"/>
        <v>99.6</v>
      </c>
      <c r="BG224" s="156">
        <f t="shared" si="36"/>
        <v>0</v>
      </c>
      <c r="BH224" s="156">
        <f t="shared" si="37"/>
        <v>0</v>
      </c>
      <c r="BI224" s="156">
        <f t="shared" si="38"/>
        <v>0</v>
      </c>
      <c r="BJ224" s="14" t="s">
        <v>76</v>
      </c>
      <c r="BK224" s="156">
        <f t="shared" si="39"/>
        <v>99.6</v>
      </c>
      <c r="BL224" s="14" t="s">
        <v>82</v>
      </c>
      <c r="BM224" s="155" t="s">
        <v>470</v>
      </c>
    </row>
    <row r="225" spans="1:65" s="2" customFormat="1" ht="16.5" customHeight="1">
      <c r="A225" s="26"/>
      <c r="B225" s="143"/>
      <c r="C225" s="144" t="s">
        <v>305</v>
      </c>
      <c r="D225" s="144" t="s">
        <v>142</v>
      </c>
      <c r="E225" s="145" t="s">
        <v>1436</v>
      </c>
      <c r="F225" s="146" t="s">
        <v>1437</v>
      </c>
      <c r="G225" s="147" t="s">
        <v>187</v>
      </c>
      <c r="H225" s="148">
        <v>18</v>
      </c>
      <c r="I225" s="190">
        <v>8</v>
      </c>
      <c r="J225" s="149">
        <f t="shared" si="30"/>
        <v>144</v>
      </c>
      <c r="K225" s="150"/>
      <c r="L225" s="27"/>
      <c r="M225" s="151" t="s">
        <v>1</v>
      </c>
      <c r="N225" s="152" t="s">
        <v>34</v>
      </c>
      <c r="O225" s="153">
        <v>0</v>
      </c>
      <c r="P225" s="153">
        <f t="shared" si="31"/>
        <v>0</v>
      </c>
      <c r="Q225" s="153">
        <v>0</v>
      </c>
      <c r="R225" s="153">
        <f t="shared" si="32"/>
        <v>0</v>
      </c>
      <c r="S225" s="153">
        <v>0</v>
      </c>
      <c r="T225" s="154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82</v>
      </c>
      <c r="AT225" s="155" t="s">
        <v>142</v>
      </c>
      <c r="AU225" s="155" t="s">
        <v>72</v>
      </c>
      <c r="AY225" s="14" t="s">
        <v>140</v>
      </c>
      <c r="BE225" s="156">
        <f t="shared" si="34"/>
        <v>0</v>
      </c>
      <c r="BF225" s="156">
        <f t="shared" si="35"/>
        <v>144</v>
      </c>
      <c r="BG225" s="156">
        <f t="shared" si="36"/>
        <v>0</v>
      </c>
      <c r="BH225" s="156">
        <f t="shared" si="37"/>
        <v>0</v>
      </c>
      <c r="BI225" s="156">
        <f t="shared" si="38"/>
        <v>0</v>
      </c>
      <c r="BJ225" s="14" t="s">
        <v>76</v>
      </c>
      <c r="BK225" s="156">
        <f t="shared" si="39"/>
        <v>144</v>
      </c>
      <c r="BL225" s="14" t="s">
        <v>82</v>
      </c>
      <c r="BM225" s="155" t="s">
        <v>473</v>
      </c>
    </row>
    <row r="226" spans="1:65" s="2" customFormat="1" ht="16.5" customHeight="1">
      <c r="A226" s="26"/>
      <c r="B226" s="143"/>
      <c r="C226" s="144" t="s">
        <v>476</v>
      </c>
      <c r="D226" s="144" t="s">
        <v>142</v>
      </c>
      <c r="E226" s="145" t="s">
        <v>1438</v>
      </c>
      <c r="F226" s="146" t="s">
        <v>1439</v>
      </c>
      <c r="G226" s="147" t="s">
        <v>187</v>
      </c>
      <c r="H226" s="148">
        <v>22</v>
      </c>
      <c r="I226" s="190">
        <v>8</v>
      </c>
      <c r="J226" s="149">
        <f t="shared" si="30"/>
        <v>176</v>
      </c>
      <c r="K226" s="150"/>
      <c r="L226" s="27"/>
      <c r="M226" s="151" t="s">
        <v>1</v>
      </c>
      <c r="N226" s="152" t="s">
        <v>34</v>
      </c>
      <c r="O226" s="153">
        <v>0</v>
      </c>
      <c r="P226" s="153">
        <f t="shared" si="31"/>
        <v>0</v>
      </c>
      <c r="Q226" s="153">
        <v>0</v>
      </c>
      <c r="R226" s="153">
        <f t="shared" si="32"/>
        <v>0</v>
      </c>
      <c r="S226" s="153">
        <v>0</v>
      </c>
      <c r="T226" s="154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82</v>
      </c>
      <c r="AT226" s="155" t="s">
        <v>142</v>
      </c>
      <c r="AU226" s="155" t="s">
        <v>72</v>
      </c>
      <c r="AY226" s="14" t="s">
        <v>140</v>
      </c>
      <c r="BE226" s="156">
        <f t="shared" si="34"/>
        <v>0</v>
      </c>
      <c r="BF226" s="156">
        <f t="shared" si="35"/>
        <v>176</v>
      </c>
      <c r="BG226" s="156">
        <f t="shared" si="36"/>
        <v>0</v>
      </c>
      <c r="BH226" s="156">
        <f t="shared" si="37"/>
        <v>0</v>
      </c>
      <c r="BI226" s="156">
        <f t="shared" si="38"/>
        <v>0</v>
      </c>
      <c r="BJ226" s="14" t="s">
        <v>76</v>
      </c>
      <c r="BK226" s="156">
        <f t="shared" si="39"/>
        <v>176</v>
      </c>
      <c r="BL226" s="14" t="s">
        <v>82</v>
      </c>
      <c r="BM226" s="155" t="s">
        <v>479</v>
      </c>
    </row>
    <row r="227" spans="1:65" s="2" customFormat="1" ht="24.15" customHeight="1">
      <c r="A227" s="26"/>
      <c r="B227" s="143"/>
      <c r="C227" s="144" t="s">
        <v>308</v>
      </c>
      <c r="D227" s="144" t="s">
        <v>142</v>
      </c>
      <c r="E227" s="145" t="s">
        <v>1440</v>
      </c>
      <c r="F227" s="146" t="s">
        <v>1441</v>
      </c>
      <c r="G227" s="147" t="s">
        <v>187</v>
      </c>
      <c r="H227" s="148">
        <v>22</v>
      </c>
      <c r="I227" s="190">
        <v>8</v>
      </c>
      <c r="J227" s="149">
        <f t="shared" si="30"/>
        <v>176</v>
      </c>
      <c r="K227" s="150"/>
      <c r="L227" s="27"/>
      <c r="M227" s="151" t="s">
        <v>1</v>
      </c>
      <c r="N227" s="152" t="s">
        <v>34</v>
      </c>
      <c r="O227" s="153">
        <v>0</v>
      </c>
      <c r="P227" s="153">
        <f t="shared" si="31"/>
        <v>0</v>
      </c>
      <c r="Q227" s="153">
        <v>0</v>
      </c>
      <c r="R227" s="153">
        <f t="shared" si="32"/>
        <v>0</v>
      </c>
      <c r="S227" s="153">
        <v>0</v>
      </c>
      <c r="T227" s="154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82</v>
      </c>
      <c r="AT227" s="155" t="s">
        <v>142</v>
      </c>
      <c r="AU227" s="155" t="s">
        <v>72</v>
      </c>
      <c r="AY227" s="14" t="s">
        <v>140</v>
      </c>
      <c r="BE227" s="156">
        <f t="shared" si="34"/>
        <v>0</v>
      </c>
      <c r="BF227" s="156">
        <f t="shared" si="35"/>
        <v>176</v>
      </c>
      <c r="BG227" s="156">
        <f t="shared" si="36"/>
        <v>0</v>
      </c>
      <c r="BH227" s="156">
        <f t="shared" si="37"/>
        <v>0</v>
      </c>
      <c r="BI227" s="156">
        <f t="shared" si="38"/>
        <v>0</v>
      </c>
      <c r="BJ227" s="14" t="s">
        <v>76</v>
      </c>
      <c r="BK227" s="156">
        <f t="shared" si="39"/>
        <v>176</v>
      </c>
      <c r="BL227" s="14" t="s">
        <v>82</v>
      </c>
      <c r="BM227" s="155" t="s">
        <v>482</v>
      </c>
    </row>
    <row r="228" spans="1:65" s="2" customFormat="1" ht="21.75" customHeight="1">
      <c r="A228" s="26"/>
      <c r="B228" s="143"/>
      <c r="C228" s="144" t="s">
        <v>485</v>
      </c>
      <c r="D228" s="144" t="s">
        <v>142</v>
      </c>
      <c r="E228" s="145" t="s">
        <v>1442</v>
      </c>
      <c r="F228" s="146" t="s">
        <v>1443</v>
      </c>
      <c r="G228" s="147" t="s">
        <v>187</v>
      </c>
      <c r="H228" s="148">
        <v>22</v>
      </c>
      <c r="I228" s="190">
        <v>5.5</v>
      </c>
      <c r="J228" s="149">
        <f t="shared" si="30"/>
        <v>121</v>
      </c>
      <c r="K228" s="150"/>
      <c r="L228" s="27"/>
      <c r="M228" s="151" t="s">
        <v>1</v>
      </c>
      <c r="N228" s="152" t="s">
        <v>34</v>
      </c>
      <c r="O228" s="153">
        <v>0</v>
      </c>
      <c r="P228" s="153">
        <f t="shared" si="31"/>
        <v>0</v>
      </c>
      <c r="Q228" s="153">
        <v>0</v>
      </c>
      <c r="R228" s="153">
        <f t="shared" si="32"/>
        <v>0</v>
      </c>
      <c r="S228" s="153">
        <v>0</v>
      </c>
      <c r="T228" s="154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82</v>
      </c>
      <c r="AT228" s="155" t="s">
        <v>142</v>
      </c>
      <c r="AU228" s="155" t="s">
        <v>72</v>
      </c>
      <c r="AY228" s="14" t="s">
        <v>140</v>
      </c>
      <c r="BE228" s="156">
        <f t="shared" si="34"/>
        <v>0</v>
      </c>
      <c r="BF228" s="156">
        <f t="shared" si="35"/>
        <v>121</v>
      </c>
      <c r="BG228" s="156">
        <f t="shared" si="36"/>
        <v>0</v>
      </c>
      <c r="BH228" s="156">
        <f t="shared" si="37"/>
        <v>0</v>
      </c>
      <c r="BI228" s="156">
        <f t="shared" si="38"/>
        <v>0</v>
      </c>
      <c r="BJ228" s="14" t="s">
        <v>76</v>
      </c>
      <c r="BK228" s="156">
        <f t="shared" si="39"/>
        <v>121</v>
      </c>
      <c r="BL228" s="14" t="s">
        <v>82</v>
      </c>
      <c r="BM228" s="155" t="s">
        <v>488</v>
      </c>
    </row>
    <row r="229" spans="1:65" s="2" customFormat="1" ht="16.5" customHeight="1">
      <c r="A229" s="26"/>
      <c r="B229" s="143"/>
      <c r="C229" s="144" t="s">
        <v>312</v>
      </c>
      <c r="D229" s="144" t="s">
        <v>142</v>
      </c>
      <c r="E229" s="145" t="s">
        <v>1444</v>
      </c>
      <c r="F229" s="146" t="s">
        <v>1445</v>
      </c>
      <c r="G229" s="147" t="s">
        <v>187</v>
      </c>
      <c r="H229" s="148">
        <v>3</v>
      </c>
      <c r="I229" s="190">
        <v>5.5</v>
      </c>
      <c r="J229" s="149">
        <f t="shared" si="30"/>
        <v>16.5</v>
      </c>
      <c r="K229" s="150"/>
      <c r="L229" s="27"/>
      <c r="M229" s="151" t="s">
        <v>1</v>
      </c>
      <c r="N229" s="152" t="s">
        <v>34</v>
      </c>
      <c r="O229" s="153">
        <v>0</v>
      </c>
      <c r="P229" s="153">
        <f t="shared" si="31"/>
        <v>0</v>
      </c>
      <c r="Q229" s="153">
        <v>0</v>
      </c>
      <c r="R229" s="153">
        <f t="shared" si="32"/>
        <v>0</v>
      </c>
      <c r="S229" s="153">
        <v>0</v>
      </c>
      <c r="T229" s="154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82</v>
      </c>
      <c r="AT229" s="155" t="s">
        <v>142</v>
      </c>
      <c r="AU229" s="155" t="s">
        <v>72</v>
      </c>
      <c r="AY229" s="14" t="s">
        <v>140</v>
      </c>
      <c r="BE229" s="156">
        <f t="shared" si="34"/>
        <v>0</v>
      </c>
      <c r="BF229" s="156">
        <f t="shared" si="35"/>
        <v>16.5</v>
      </c>
      <c r="BG229" s="156">
        <f t="shared" si="36"/>
        <v>0</v>
      </c>
      <c r="BH229" s="156">
        <f t="shared" si="37"/>
        <v>0</v>
      </c>
      <c r="BI229" s="156">
        <f t="shared" si="38"/>
        <v>0</v>
      </c>
      <c r="BJ229" s="14" t="s">
        <v>76</v>
      </c>
      <c r="BK229" s="156">
        <f t="shared" si="39"/>
        <v>16.5</v>
      </c>
      <c r="BL229" s="14" t="s">
        <v>82</v>
      </c>
      <c r="BM229" s="155" t="s">
        <v>491</v>
      </c>
    </row>
    <row r="230" spans="1:65" s="2" customFormat="1" ht="16.5" customHeight="1">
      <c r="A230" s="26"/>
      <c r="B230" s="143"/>
      <c r="C230" s="144" t="s">
        <v>494</v>
      </c>
      <c r="D230" s="144" t="s">
        <v>142</v>
      </c>
      <c r="E230" s="145" t="s">
        <v>1446</v>
      </c>
      <c r="F230" s="146" t="s">
        <v>1447</v>
      </c>
      <c r="G230" s="147" t="s">
        <v>187</v>
      </c>
      <c r="H230" s="148">
        <v>37</v>
      </c>
      <c r="I230" s="190">
        <v>5.5</v>
      </c>
      <c r="J230" s="149">
        <f t="shared" si="30"/>
        <v>203.5</v>
      </c>
      <c r="K230" s="150"/>
      <c r="L230" s="27"/>
      <c r="M230" s="151" t="s">
        <v>1</v>
      </c>
      <c r="N230" s="152" t="s">
        <v>34</v>
      </c>
      <c r="O230" s="153">
        <v>0</v>
      </c>
      <c r="P230" s="153">
        <f t="shared" si="31"/>
        <v>0</v>
      </c>
      <c r="Q230" s="153">
        <v>0</v>
      </c>
      <c r="R230" s="153">
        <f t="shared" si="32"/>
        <v>0</v>
      </c>
      <c r="S230" s="153">
        <v>0</v>
      </c>
      <c r="T230" s="154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82</v>
      </c>
      <c r="AT230" s="155" t="s">
        <v>142</v>
      </c>
      <c r="AU230" s="155" t="s">
        <v>72</v>
      </c>
      <c r="AY230" s="14" t="s">
        <v>140</v>
      </c>
      <c r="BE230" s="156">
        <f t="shared" si="34"/>
        <v>0</v>
      </c>
      <c r="BF230" s="156">
        <f t="shared" si="35"/>
        <v>203.5</v>
      </c>
      <c r="BG230" s="156">
        <f t="shared" si="36"/>
        <v>0</v>
      </c>
      <c r="BH230" s="156">
        <f t="shared" si="37"/>
        <v>0</v>
      </c>
      <c r="BI230" s="156">
        <f t="shared" si="38"/>
        <v>0</v>
      </c>
      <c r="BJ230" s="14" t="s">
        <v>76</v>
      </c>
      <c r="BK230" s="156">
        <f t="shared" si="39"/>
        <v>203.5</v>
      </c>
      <c r="BL230" s="14" t="s">
        <v>82</v>
      </c>
      <c r="BM230" s="155" t="s">
        <v>497</v>
      </c>
    </row>
    <row r="231" spans="1:65" s="2" customFormat="1" ht="24.15" customHeight="1">
      <c r="A231" s="26"/>
      <c r="B231" s="143"/>
      <c r="C231" s="144" t="s">
        <v>315</v>
      </c>
      <c r="D231" s="144" t="s">
        <v>142</v>
      </c>
      <c r="E231" s="145" t="s">
        <v>1448</v>
      </c>
      <c r="F231" s="146" t="s">
        <v>1449</v>
      </c>
      <c r="G231" s="147" t="s">
        <v>187</v>
      </c>
      <c r="H231" s="148">
        <v>17</v>
      </c>
      <c r="I231" s="190">
        <v>15</v>
      </c>
      <c r="J231" s="149">
        <f t="shared" si="30"/>
        <v>255</v>
      </c>
      <c r="K231" s="150"/>
      <c r="L231" s="27"/>
      <c r="M231" s="151" t="s">
        <v>1</v>
      </c>
      <c r="N231" s="152" t="s">
        <v>34</v>
      </c>
      <c r="O231" s="153">
        <v>0</v>
      </c>
      <c r="P231" s="153">
        <f t="shared" si="31"/>
        <v>0</v>
      </c>
      <c r="Q231" s="153">
        <v>0</v>
      </c>
      <c r="R231" s="153">
        <f t="shared" si="32"/>
        <v>0</v>
      </c>
      <c r="S231" s="153">
        <v>0</v>
      </c>
      <c r="T231" s="154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82</v>
      </c>
      <c r="AT231" s="155" t="s">
        <v>142</v>
      </c>
      <c r="AU231" s="155" t="s">
        <v>72</v>
      </c>
      <c r="AY231" s="14" t="s">
        <v>140</v>
      </c>
      <c r="BE231" s="156">
        <f t="shared" si="34"/>
        <v>0</v>
      </c>
      <c r="BF231" s="156">
        <f t="shared" si="35"/>
        <v>255</v>
      </c>
      <c r="BG231" s="156">
        <f t="shared" si="36"/>
        <v>0</v>
      </c>
      <c r="BH231" s="156">
        <f t="shared" si="37"/>
        <v>0</v>
      </c>
      <c r="BI231" s="156">
        <f t="shared" si="38"/>
        <v>0</v>
      </c>
      <c r="BJ231" s="14" t="s">
        <v>76</v>
      </c>
      <c r="BK231" s="156">
        <f t="shared" si="39"/>
        <v>255</v>
      </c>
      <c r="BL231" s="14" t="s">
        <v>82</v>
      </c>
      <c r="BM231" s="155" t="s">
        <v>500</v>
      </c>
    </row>
    <row r="232" spans="1:65" s="12" customFormat="1" ht="25.95" customHeight="1">
      <c r="B232" s="131"/>
      <c r="D232" s="132" t="s">
        <v>67</v>
      </c>
      <c r="E232" s="133" t="s">
        <v>1450</v>
      </c>
      <c r="F232" s="133" t="s">
        <v>1451</v>
      </c>
      <c r="I232" s="188"/>
      <c r="J232" s="134">
        <f>BK232</f>
        <v>773.36000000000013</v>
      </c>
      <c r="L232" s="131"/>
      <c r="M232" s="135"/>
      <c r="N232" s="136"/>
      <c r="O232" s="136"/>
      <c r="P232" s="137">
        <f>SUM(P233:P244)</f>
        <v>0</v>
      </c>
      <c r="Q232" s="136"/>
      <c r="R232" s="137">
        <f>SUM(R233:R244)</f>
        <v>0</v>
      </c>
      <c r="S232" s="136"/>
      <c r="T232" s="138">
        <f>SUM(T233:T244)</f>
        <v>0</v>
      </c>
      <c r="AR232" s="132" t="s">
        <v>72</v>
      </c>
      <c r="AT232" s="139" t="s">
        <v>67</v>
      </c>
      <c r="AU232" s="139" t="s">
        <v>68</v>
      </c>
      <c r="AY232" s="132" t="s">
        <v>140</v>
      </c>
      <c r="BK232" s="140">
        <f>SUM(BK233:BK244)</f>
        <v>773.36000000000013</v>
      </c>
    </row>
    <row r="233" spans="1:65" s="2" customFormat="1" ht="24.15" customHeight="1">
      <c r="A233" s="26"/>
      <c r="B233" s="143"/>
      <c r="C233" s="157" t="s">
        <v>503</v>
      </c>
      <c r="D233" s="157" t="s">
        <v>155</v>
      </c>
      <c r="E233" s="158" t="s">
        <v>1452</v>
      </c>
      <c r="F233" s="159" t="s">
        <v>1453</v>
      </c>
      <c r="G233" s="160" t="s">
        <v>187</v>
      </c>
      <c r="H233" s="161">
        <v>2</v>
      </c>
      <c r="I233" s="189">
        <v>9.3800000000000008</v>
      </c>
      <c r="J233" s="162">
        <f t="shared" ref="J233:J244" si="40">ROUND(I233*H233,2)</f>
        <v>18.760000000000002</v>
      </c>
      <c r="K233" s="163"/>
      <c r="L233" s="164"/>
      <c r="M233" s="165" t="s">
        <v>1</v>
      </c>
      <c r="N233" s="166" t="s">
        <v>34</v>
      </c>
      <c r="O233" s="153">
        <v>0</v>
      </c>
      <c r="P233" s="153">
        <f t="shared" ref="P233:P244" si="41">O233*H233</f>
        <v>0</v>
      </c>
      <c r="Q233" s="153">
        <v>0</v>
      </c>
      <c r="R233" s="153">
        <f t="shared" ref="R233:R244" si="42">Q233*H233</f>
        <v>0</v>
      </c>
      <c r="S233" s="153">
        <v>0</v>
      </c>
      <c r="T233" s="154">
        <f t="shared" ref="T233:T244" si="43"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154</v>
      </c>
      <c r="AT233" s="155" t="s">
        <v>155</v>
      </c>
      <c r="AU233" s="155" t="s">
        <v>72</v>
      </c>
      <c r="AY233" s="14" t="s">
        <v>140</v>
      </c>
      <c r="BE233" s="156">
        <f t="shared" ref="BE233:BE244" si="44">IF(N233="základná",J233,0)</f>
        <v>0</v>
      </c>
      <c r="BF233" s="156">
        <f t="shared" ref="BF233:BF244" si="45">IF(N233="znížená",J233,0)</f>
        <v>18.760000000000002</v>
      </c>
      <c r="BG233" s="156">
        <f t="shared" ref="BG233:BG244" si="46">IF(N233="zákl. prenesená",J233,0)</f>
        <v>0</v>
      </c>
      <c r="BH233" s="156">
        <f t="shared" ref="BH233:BH244" si="47">IF(N233="zníž. prenesená",J233,0)</f>
        <v>0</v>
      </c>
      <c r="BI233" s="156">
        <f t="shared" ref="BI233:BI244" si="48">IF(N233="nulová",J233,0)</f>
        <v>0</v>
      </c>
      <c r="BJ233" s="14" t="s">
        <v>76</v>
      </c>
      <c r="BK233" s="156">
        <f t="shared" ref="BK233:BK244" si="49">ROUND(I233*H233,2)</f>
        <v>18.760000000000002</v>
      </c>
      <c r="BL233" s="14" t="s">
        <v>82</v>
      </c>
      <c r="BM233" s="155" t="s">
        <v>506</v>
      </c>
    </row>
    <row r="234" spans="1:65" s="2" customFormat="1" ht="24.15" customHeight="1">
      <c r="A234" s="26"/>
      <c r="B234" s="143"/>
      <c r="C234" s="157" t="s">
        <v>319</v>
      </c>
      <c r="D234" s="157" t="s">
        <v>155</v>
      </c>
      <c r="E234" s="158" t="s">
        <v>1454</v>
      </c>
      <c r="F234" s="159" t="s">
        <v>1455</v>
      </c>
      <c r="G234" s="160" t="s">
        <v>187</v>
      </c>
      <c r="H234" s="161">
        <v>28</v>
      </c>
      <c r="I234" s="189">
        <v>8.2899999999999991</v>
      </c>
      <c r="J234" s="162">
        <f t="shared" si="40"/>
        <v>232.12</v>
      </c>
      <c r="K234" s="163"/>
      <c r="L234" s="164"/>
      <c r="M234" s="165" t="s">
        <v>1</v>
      </c>
      <c r="N234" s="166" t="s">
        <v>34</v>
      </c>
      <c r="O234" s="153">
        <v>0</v>
      </c>
      <c r="P234" s="153">
        <f t="shared" si="41"/>
        <v>0</v>
      </c>
      <c r="Q234" s="153">
        <v>0</v>
      </c>
      <c r="R234" s="153">
        <f t="shared" si="42"/>
        <v>0</v>
      </c>
      <c r="S234" s="153">
        <v>0</v>
      </c>
      <c r="T234" s="154">
        <f t="shared" si="4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154</v>
      </c>
      <c r="AT234" s="155" t="s">
        <v>155</v>
      </c>
      <c r="AU234" s="155" t="s">
        <v>72</v>
      </c>
      <c r="AY234" s="14" t="s">
        <v>140</v>
      </c>
      <c r="BE234" s="156">
        <f t="shared" si="44"/>
        <v>0</v>
      </c>
      <c r="BF234" s="156">
        <f t="shared" si="45"/>
        <v>232.12</v>
      </c>
      <c r="BG234" s="156">
        <f t="shared" si="46"/>
        <v>0</v>
      </c>
      <c r="BH234" s="156">
        <f t="shared" si="47"/>
        <v>0</v>
      </c>
      <c r="BI234" s="156">
        <f t="shared" si="48"/>
        <v>0</v>
      </c>
      <c r="BJ234" s="14" t="s">
        <v>76</v>
      </c>
      <c r="BK234" s="156">
        <f t="shared" si="49"/>
        <v>232.12</v>
      </c>
      <c r="BL234" s="14" t="s">
        <v>82</v>
      </c>
      <c r="BM234" s="155" t="s">
        <v>509</v>
      </c>
    </row>
    <row r="235" spans="1:65" s="2" customFormat="1" ht="16.5" customHeight="1">
      <c r="A235" s="26"/>
      <c r="B235" s="143"/>
      <c r="C235" s="157" t="s">
        <v>397</v>
      </c>
      <c r="D235" s="157" t="s">
        <v>155</v>
      </c>
      <c r="E235" s="158" t="s">
        <v>1456</v>
      </c>
      <c r="F235" s="159" t="s">
        <v>1457</v>
      </c>
      <c r="G235" s="160" t="s">
        <v>187</v>
      </c>
      <c r="H235" s="161">
        <v>1</v>
      </c>
      <c r="I235" s="189">
        <v>4.24</v>
      </c>
      <c r="J235" s="162">
        <f t="shared" si="40"/>
        <v>4.24</v>
      </c>
      <c r="K235" s="163"/>
      <c r="L235" s="164"/>
      <c r="M235" s="165" t="s">
        <v>1</v>
      </c>
      <c r="N235" s="166" t="s">
        <v>34</v>
      </c>
      <c r="O235" s="153">
        <v>0</v>
      </c>
      <c r="P235" s="153">
        <f t="shared" si="41"/>
        <v>0</v>
      </c>
      <c r="Q235" s="153">
        <v>0</v>
      </c>
      <c r="R235" s="153">
        <f t="shared" si="42"/>
        <v>0</v>
      </c>
      <c r="S235" s="153">
        <v>0</v>
      </c>
      <c r="T235" s="154">
        <f t="shared" si="4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154</v>
      </c>
      <c r="AT235" s="155" t="s">
        <v>155</v>
      </c>
      <c r="AU235" s="155" t="s">
        <v>72</v>
      </c>
      <c r="AY235" s="14" t="s">
        <v>140</v>
      </c>
      <c r="BE235" s="156">
        <f t="shared" si="44"/>
        <v>0</v>
      </c>
      <c r="BF235" s="156">
        <f t="shared" si="45"/>
        <v>4.24</v>
      </c>
      <c r="BG235" s="156">
        <f t="shared" si="46"/>
        <v>0</v>
      </c>
      <c r="BH235" s="156">
        <f t="shared" si="47"/>
        <v>0</v>
      </c>
      <c r="BI235" s="156">
        <f t="shared" si="48"/>
        <v>0</v>
      </c>
      <c r="BJ235" s="14" t="s">
        <v>76</v>
      </c>
      <c r="BK235" s="156">
        <f t="shared" si="49"/>
        <v>4.24</v>
      </c>
      <c r="BL235" s="14" t="s">
        <v>82</v>
      </c>
      <c r="BM235" s="155" t="s">
        <v>512</v>
      </c>
    </row>
    <row r="236" spans="1:65" s="2" customFormat="1" ht="24.15" customHeight="1">
      <c r="A236" s="26"/>
      <c r="B236" s="143"/>
      <c r="C236" s="157" t="s">
        <v>322</v>
      </c>
      <c r="D236" s="157" t="s">
        <v>155</v>
      </c>
      <c r="E236" s="158" t="s">
        <v>1458</v>
      </c>
      <c r="F236" s="159" t="s">
        <v>1459</v>
      </c>
      <c r="G236" s="160" t="s">
        <v>187</v>
      </c>
      <c r="H236" s="161">
        <v>2</v>
      </c>
      <c r="I236" s="189">
        <v>8.24</v>
      </c>
      <c r="J236" s="162">
        <f t="shared" si="40"/>
        <v>16.48</v>
      </c>
      <c r="K236" s="163"/>
      <c r="L236" s="164"/>
      <c r="M236" s="165" t="s">
        <v>1</v>
      </c>
      <c r="N236" s="166" t="s">
        <v>34</v>
      </c>
      <c r="O236" s="153">
        <v>0</v>
      </c>
      <c r="P236" s="153">
        <f t="shared" si="41"/>
        <v>0</v>
      </c>
      <c r="Q236" s="153">
        <v>0</v>
      </c>
      <c r="R236" s="153">
        <f t="shared" si="42"/>
        <v>0</v>
      </c>
      <c r="S236" s="153">
        <v>0</v>
      </c>
      <c r="T236" s="154">
        <f t="shared" si="4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154</v>
      </c>
      <c r="AT236" s="155" t="s">
        <v>155</v>
      </c>
      <c r="AU236" s="155" t="s">
        <v>72</v>
      </c>
      <c r="AY236" s="14" t="s">
        <v>140</v>
      </c>
      <c r="BE236" s="156">
        <f t="shared" si="44"/>
        <v>0</v>
      </c>
      <c r="BF236" s="156">
        <f t="shared" si="45"/>
        <v>16.48</v>
      </c>
      <c r="BG236" s="156">
        <f t="shared" si="46"/>
        <v>0</v>
      </c>
      <c r="BH236" s="156">
        <f t="shared" si="47"/>
        <v>0</v>
      </c>
      <c r="BI236" s="156">
        <f t="shared" si="48"/>
        <v>0</v>
      </c>
      <c r="BJ236" s="14" t="s">
        <v>76</v>
      </c>
      <c r="BK236" s="156">
        <f t="shared" si="49"/>
        <v>16.48</v>
      </c>
      <c r="BL236" s="14" t="s">
        <v>82</v>
      </c>
      <c r="BM236" s="155" t="s">
        <v>517</v>
      </c>
    </row>
    <row r="237" spans="1:65" s="2" customFormat="1" ht="21.75" customHeight="1">
      <c r="A237" s="26"/>
      <c r="B237" s="143"/>
      <c r="C237" s="157" t="s">
        <v>518</v>
      </c>
      <c r="D237" s="157" t="s">
        <v>155</v>
      </c>
      <c r="E237" s="158" t="s">
        <v>1412</v>
      </c>
      <c r="F237" s="159" t="s">
        <v>1413</v>
      </c>
      <c r="G237" s="160" t="s">
        <v>187</v>
      </c>
      <c r="H237" s="161">
        <v>3</v>
      </c>
      <c r="I237" s="189">
        <v>1.48</v>
      </c>
      <c r="J237" s="162">
        <f t="shared" si="40"/>
        <v>4.4400000000000004</v>
      </c>
      <c r="K237" s="163"/>
      <c r="L237" s="164"/>
      <c r="M237" s="165" t="s">
        <v>1</v>
      </c>
      <c r="N237" s="166" t="s">
        <v>34</v>
      </c>
      <c r="O237" s="153">
        <v>0</v>
      </c>
      <c r="P237" s="153">
        <f t="shared" si="41"/>
        <v>0</v>
      </c>
      <c r="Q237" s="153">
        <v>0</v>
      </c>
      <c r="R237" s="153">
        <f t="shared" si="42"/>
        <v>0</v>
      </c>
      <c r="S237" s="153">
        <v>0</v>
      </c>
      <c r="T237" s="154">
        <f t="shared" si="4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154</v>
      </c>
      <c r="AT237" s="155" t="s">
        <v>155</v>
      </c>
      <c r="AU237" s="155" t="s">
        <v>72</v>
      </c>
      <c r="AY237" s="14" t="s">
        <v>140</v>
      </c>
      <c r="BE237" s="156">
        <f t="shared" si="44"/>
        <v>0</v>
      </c>
      <c r="BF237" s="156">
        <f t="shared" si="45"/>
        <v>4.4400000000000004</v>
      </c>
      <c r="BG237" s="156">
        <f t="shared" si="46"/>
        <v>0</v>
      </c>
      <c r="BH237" s="156">
        <f t="shared" si="47"/>
        <v>0</v>
      </c>
      <c r="BI237" s="156">
        <f t="shared" si="48"/>
        <v>0</v>
      </c>
      <c r="BJ237" s="14" t="s">
        <v>76</v>
      </c>
      <c r="BK237" s="156">
        <f t="shared" si="49"/>
        <v>4.4400000000000004</v>
      </c>
      <c r="BL237" s="14" t="s">
        <v>82</v>
      </c>
      <c r="BM237" s="155" t="s">
        <v>521</v>
      </c>
    </row>
    <row r="238" spans="1:65" s="2" customFormat="1" ht="24.15" customHeight="1">
      <c r="A238" s="26"/>
      <c r="B238" s="143"/>
      <c r="C238" s="157" t="s">
        <v>326</v>
      </c>
      <c r="D238" s="157" t="s">
        <v>155</v>
      </c>
      <c r="E238" s="158" t="s">
        <v>1460</v>
      </c>
      <c r="F238" s="159" t="s">
        <v>1461</v>
      </c>
      <c r="G238" s="160" t="s">
        <v>187</v>
      </c>
      <c r="H238" s="161">
        <v>3</v>
      </c>
      <c r="I238" s="189">
        <v>5.66</v>
      </c>
      <c r="J238" s="162">
        <f t="shared" si="40"/>
        <v>16.98</v>
      </c>
      <c r="K238" s="163"/>
      <c r="L238" s="164"/>
      <c r="M238" s="165" t="s">
        <v>1</v>
      </c>
      <c r="N238" s="166" t="s">
        <v>34</v>
      </c>
      <c r="O238" s="153">
        <v>0</v>
      </c>
      <c r="P238" s="153">
        <f t="shared" si="41"/>
        <v>0</v>
      </c>
      <c r="Q238" s="153">
        <v>0</v>
      </c>
      <c r="R238" s="153">
        <f t="shared" si="42"/>
        <v>0</v>
      </c>
      <c r="S238" s="153">
        <v>0</v>
      </c>
      <c r="T238" s="154">
        <f t="shared" si="4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154</v>
      </c>
      <c r="AT238" s="155" t="s">
        <v>155</v>
      </c>
      <c r="AU238" s="155" t="s">
        <v>72</v>
      </c>
      <c r="AY238" s="14" t="s">
        <v>140</v>
      </c>
      <c r="BE238" s="156">
        <f t="shared" si="44"/>
        <v>0</v>
      </c>
      <c r="BF238" s="156">
        <f t="shared" si="45"/>
        <v>16.98</v>
      </c>
      <c r="BG238" s="156">
        <f t="shared" si="46"/>
        <v>0</v>
      </c>
      <c r="BH238" s="156">
        <f t="shared" si="47"/>
        <v>0</v>
      </c>
      <c r="BI238" s="156">
        <f t="shared" si="48"/>
        <v>0</v>
      </c>
      <c r="BJ238" s="14" t="s">
        <v>76</v>
      </c>
      <c r="BK238" s="156">
        <f t="shared" si="49"/>
        <v>16.98</v>
      </c>
      <c r="BL238" s="14" t="s">
        <v>82</v>
      </c>
      <c r="BM238" s="155" t="s">
        <v>524</v>
      </c>
    </row>
    <row r="239" spans="1:65" s="2" customFormat="1" ht="21.75" customHeight="1">
      <c r="A239" s="26"/>
      <c r="B239" s="143"/>
      <c r="C239" s="157" t="s">
        <v>525</v>
      </c>
      <c r="D239" s="157" t="s">
        <v>155</v>
      </c>
      <c r="E239" s="158" t="s">
        <v>1462</v>
      </c>
      <c r="F239" s="159" t="s">
        <v>1463</v>
      </c>
      <c r="G239" s="160" t="s">
        <v>187</v>
      </c>
      <c r="H239" s="161">
        <v>2</v>
      </c>
      <c r="I239" s="189">
        <v>26.33</v>
      </c>
      <c r="J239" s="162">
        <f t="shared" si="40"/>
        <v>52.66</v>
      </c>
      <c r="K239" s="163"/>
      <c r="L239" s="164"/>
      <c r="M239" s="165" t="s">
        <v>1</v>
      </c>
      <c r="N239" s="166" t="s">
        <v>34</v>
      </c>
      <c r="O239" s="153">
        <v>0</v>
      </c>
      <c r="P239" s="153">
        <f t="shared" si="41"/>
        <v>0</v>
      </c>
      <c r="Q239" s="153">
        <v>0</v>
      </c>
      <c r="R239" s="153">
        <f t="shared" si="42"/>
        <v>0</v>
      </c>
      <c r="S239" s="153">
        <v>0</v>
      </c>
      <c r="T239" s="154">
        <f t="shared" si="4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154</v>
      </c>
      <c r="AT239" s="155" t="s">
        <v>155</v>
      </c>
      <c r="AU239" s="155" t="s">
        <v>72</v>
      </c>
      <c r="AY239" s="14" t="s">
        <v>140</v>
      </c>
      <c r="BE239" s="156">
        <f t="shared" si="44"/>
        <v>0</v>
      </c>
      <c r="BF239" s="156">
        <f t="shared" si="45"/>
        <v>52.66</v>
      </c>
      <c r="BG239" s="156">
        <f t="shared" si="46"/>
        <v>0</v>
      </c>
      <c r="BH239" s="156">
        <f t="shared" si="47"/>
        <v>0</v>
      </c>
      <c r="BI239" s="156">
        <f t="shared" si="48"/>
        <v>0</v>
      </c>
      <c r="BJ239" s="14" t="s">
        <v>76</v>
      </c>
      <c r="BK239" s="156">
        <f t="shared" si="49"/>
        <v>52.66</v>
      </c>
      <c r="BL239" s="14" t="s">
        <v>82</v>
      </c>
      <c r="BM239" s="155" t="s">
        <v>528</v>
      </c>
    </row>
    <row r="240" spans="1:65" s="2" customFormat="1" ht="24.15" customHeight="1">
      <c r="A240" s="26"/>
      <c r="B240" s="143"/>
      <c r="C240" s="157" t="s">
        <v>329</v>
      </c>
      <c r="D240" s="157" t="s">
        <v>155</v>
      </c>
      <c r="E240" s="158" t="s">
        <v>1464</v>
      </c>
      <c r="F240" s="159" t="s">
        <v>1465</v>
      </c>
      <c r="G240" s="160" t="s">
        <v>187</v>
      </c>
      <c r="H240" s="161">
        <v>1</v>
      </c>
      <c r="I240" s="189">
        <v>32.15</v>
      </c>
      <c r="J240" s="162">
        <f t="shared" si="40"/>
        <v>32.15</v>
      </c>
      <c r="K240" s="163"/>
      <c r="L240" s="164"/>
      <c r="M240" s="165" t="s">
        <v>1</v>
      </c>
      <c r="N240" s="166" t="s">
        <v>34</v>
      </c>
      <c r="O240" s="153">
        <v>0</v>
      </c>
      <c r="P240" s="153">
        <f t="shared" si="41"/>
        <v>0</v>
      </c>
      <c r="Q240" s="153">
        <v>0</v>
      </c>
      <c r="R240" s="153">
        <f t="shared" si="42"/>
        <v>0</v>
      </c>
      <c r="S240" s="153">
        <v>0</v>
      </c>
      <c r="T240" s="154">
        <f t="shared" si="4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154</v>
      </c>
      <c r="AT240" s="155" t="s">
        <v>155</v>
      </c>
      <c r="AU240" s="155" t="s">
        <v>72</v>
      </c>
      <c r="AY240" s="14" t="s">
        <v>140</v>
      </c>
      <c r="BE240" s="156">
        <f t="shared" si="44"/>
        <v>0</v>
      </c>
      <c r="BF240" s="156">
        <f t="shared" si="45"/>
        <v>32.15</v>
      </c>
      <c r="BG240" s="156">
        <f t="shared" si="46"/>
        <v>0</v>
      </c>
      <c r="BH240" s="156">
        <f t="shared" si="47"/>
        <v>0</v>
      </c>
      <c r="BI240" s="156">
        <f t="shared" si="48"/>
        <v>0</v>
      </c>
      <c r="BJ240" s="14" t="s">
        <v>76</v>
      </c>
      <c r="BK240" s="156">
        <f t="shared" si="49"/>
        <v>32.15</v>
      </c>
      <c r="BL240" s="14" t="s">
        <v>82</v>
      </c>
      <c r="BM240" s="155" t="s">
        <v>531</v>
      </c>
    </row>
    <row r="241" spans="1:65" s="2" customFormat="1" ht="21.75" customHeight="1">
      <c r="A241" s="26"/>
      <c r="B241" s="143"/>
      <c r="C241" s="157" t="s">
        <v>532</v>
      </c>
      <c r="D241" s="157" t="s">
        <v>155</v>
      </c>
      <c r="E241" s="158" t="s">
        <v>1466</v>
      </c>
      <c r="F241" s="159" t="s">
        <v>1467</v>
      </c>
      <c r="G241" s="160" t="s">
        <v>187</v>
      </c>
      <c r="H241" s="161">
        <v>1</v>
      </c>
      <c r="I241" s="189">
        <v>14.31</v>
      </c>
      <c r="J241" s="162">
        <f t="shared" si="40"/>
        <v>14.31</v>
      </c>
      <c r="K241" s="163"/>
      <c r="L241" s="164"/>
      <c r="M241" s="165" t="s">
        <v>1</v>
      </c>
      <c r="N241" s="166" t="s">
        <v>34</v>
      </c>
      <c r="O241" s="153">
        <v>0</v>
      </c>
      <c r="P241" s="153">
        <f t="shared" si="41"/>
        <v>0</v>
      </c>
      <c r="Q241" s="153">
        <v>0</v>
      </c>
      <c r="R241" s="153">
        <f t="shared" si="42"/>
        <v>0</v>
      </c>
      <c r="S241" s="153">
        <v>0</v>
      </c>
      <c r="T241" s="154">
        <f t="shared" si="4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154</v>
      </c>
      <c r="AT241" s="155" t="s">
        <v>155</v>
      </c>
      <c r="AU241" s="155" t="s">
        <v>72</v>
      </c>
      <c r="AY241" s="14" t="s">
        <v>140</v>
      </c>
      <c r="BE241" s="156">
        <f t="shared" si="44"/>
        <v>0</v>
      </c>
      <c r="BF241" s="156">
        <f t="shared" si="45"/>
        <v>14.31</v>
      </c>
      <c r="BG241" s="156">
        <f t="shared" si="46"/>
        <v>0</v>
      </c>
      <c r="BH241" s="156">
        <f t="shared" si="47"/>
        <v>0</v>
      </c>
      <c r="BI241" s="156">
        <f t="shared" si="48"/>
        <v>0</v>
      </c>
      <c r="BJ241" s="14" t="s">
        <v>76</v>
      </c>
      <c r="BK241" s="156">
        <f t="shared" si="49"/>
        <v>14.31</v>
      </c>
      <c r="BL241" s="14" t="s">
        <v>82</v>
      </c>
      <c r="BM241" s="155" t="s">
        <v>534</v>
      </c>
    </row>
    <row r="242" spans="1:65" s="2" customFormat="1" ht="16.5" customHeight="1">
      <c r="A242" s="26"/>
      <c r="B242" s="143"/>
      <c r="C242" s="157" t="s">
        <v>333</v>
      </c>
      <c r="D242" s="157" t="s">
        <v>155</v>
      </c>
      <c r="E242" s="158" t="s">
        <v>1468</v>
      </c>
      <c r="F242" s="159" t="s">
        <v>1469</v>
      </c>
      <c r="G242" s="160" t="s">
        <v>187</v>
      </c>
      <c r="H242" s="161">
        <v>1</v>
      </c>
      <c r="I242" s="189">
        <v>3.11</v>
      </c>
      <c r="J242" s="162">
        <f t="shared" si="40"/>
        <v>3.11</v>
      </c>
      <c r="K242" s="163"/>
      <c r="L242" s="164"/>
      <c r="M242" s="165" t="s">
        <v>1</v>
      </c>
      <c r="N242" s="166" t="s">
        <v>34</v>
      </c>
      <c r="O242" s="153">
        <v>0</v>
      </c>
      <c r="P242" s="153">
        <f t="shared" si="41"/>
        <v>0</v>
      </c>
      <c r="Q242" s="153">
        <v>0</v>
      </c>
      <c r="R242" s="153">
        <f t="shared" si="42"/>
        <v>0</v>
      </c>
      <c r="S242" s="153">
        <v>0</v>
      </c>
      <c r="T242" s="154">
        <f t="shared" si="4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154</v>
      </c>
      <c r="AT242" s="155" t="s">
        <v>155</v>
      </c>
      <c r="AU242" s="155" t="s">
        <v>72</v>
      </c>
      <c r="AY242" s="14" t="s">
        <v>140</v>
      </c>
      <c r="BE242" s="156">
        <f t="shared" si="44"/>
        <v>0</v>
      </c>
      <c r="BF242" s="156">
        <f t="shared" si="45"/>
        <v>3.11</v>
      </c>
      <c r="BG242" s="156">
        <f t="shared" si="46"/>
        <v>0</v>
      </c>
      <c r="BH242" s="156">
        <f t="shared" si="47"/>
        <v>0</v>
      </c>
      <c r="BI242" s="156">
        <f t="shared" si="48"/>
        <v>0</v>
      </c>
      <c r="BJ242" s="14" t="s">
        <v>76</v>
      </c>
      <c r="BK242" s="156">
        <f t="shared" si="49"/>
        <v>3.11</v>
      </c>
      <c r="BL242" s="14" t="s">
        <v>82</v>
      </c>
      <c r="BM242" s="155" t="s">
        <v>537</v>
      </c>
    </row>
    <row r="243" spans="1:65" s="2" customFormat="1" ht="16.5" customHeight="1">
      <c r="A243" s="26"/>
      <c r="B243" s="143"/>
      <c r="C243" s="157" t="s">
        <v>538</v>
      </c>
      <c r="D243" s="157" t="s">
        <v>155</v>
      </c>
      <c r="E243" s="158" t="s">
        <v>1470</v>
      </c>
      <c r="F243" s="159" t="s">
        <v>1471</v>
      </c>
      <c r="G243" s="160" t="s">
        <v>187</v>
      </c>
      <c r="H243" s="161">
        <v>1</v>
      </c>
      <c r="I243" s="189">
        <v>3.11</v>
      </c>
      <c r="J243" s="162">
        <f t="shared" si="40"/>
        <v>3.11</v>
      </c>
      <c r="K243" s="163"/>
      <c r="L243" s="164"/>
      <c r="M243" s="165" t="s">
        <v>1</v>
      </c>
      <c r="N243" s="166" t="s">
        <v>34</v>
      </c>
      <c r="O243" s="153">
        <v>0</v>
      </c>
      <c r="P243" s="153">
        <f t="shared" si="41"/>
        <v>0</v>
      </c>
      <c r="Q243" s="153">
        <v>0</v>
      </c>
      <c r="R243" s="153">
        <f t="shared" si="42"/>
        <v>0</v>
      </c>
      <c r="S243" s="153">
        <v>0</v>
      </c>
      <c r="T243" s="154">
        <f t="shared" si="4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154</v>
      </c>
      <c r="AT243" s="155" t="s">
        <v>155</v>
      </c>
      <c r="AU243" s="155" t="s">
        <v>72</v>
      </c>
      <c r="AY243" s="14" t="s">
        <v>140</v>
      </c>
      <c r="BE243" s="156">
        <f t="shared" si="44"/>
        <v>0</v>
      </c>
      <c r="BF243" s="156">
        <f t="shared" si="45"/>
        <v>3.11</v>
      </c>
      <c r="BG243" s="156">
        <f t="shared" si="46"/>
        <v>0</v>
      </c>
      <c r="BH243" s="156">
        <f t="shared" si="47"/>
        <v>0</v>
      </c>
      <c r="BI243" s="156">
        <f t="shared" si="48"/>
        <v>0</v>
      </c>
      <c r="BJ243" s="14" t="s">
        <v>76</v>
      </c>
      <c r="BK243" s="156">
        <f t="shared" si="49"/>
        <v>3.11</v>
      </c>
      <c r="BL243" s="14" t="s">
        <v>82</v>
      </c>
      <c r="BM243" s="155" t="s">
        <v>541</v>
      </c>
    </row>
    <row r="244" spans="1:65" s="2" customFormat="1" ht="16.5" customHeight="1">
      <c r="A244" s="26"/>
      <c r="B244" s="143"/>
      <c r="C244" s="157" t="s">
        <v>336</v>
      </c>
      <c r="D244" s="157" t="s">
        <v>155</v>
      </c>
      <c r="E244" s="158" t="s">
        <v>1472</v>
      </c>
      <c r="F244" s="159" t="s">
        <v>1473</v>
      </c>
      <c r="G244" s="160" t="s">
        <v>187</v>
      </c>
      <c r="H244" s="161">
        <v>5</v>
      </c>
      <c r="I244" s="189">
        <v>75</v>
      </c>
      <c r="J244" s="162">
        <f t="shared" si="40"/>
        <v>375</v>
      </c>
      <c r="K244" s="163"/>
      <c r="L244" s="164"/>
      <c r="M244" s="165" t="s">
        <v>1</v>
      </c>
      <c r="N244" s="166" t="s">
        <v>34</v>
      </c>
      <c r="O244" s="153">
        <v>0</v>
      </c>
      <c r="P244" s="153">
        <f t="shared" si="41"/>
        <v>0</v>
      </c>
      <c r="Q244" s="153">
        <v>0</v>
      </c>
      <c r="R244" s="153">
        <f t="shared" si="42"/>
        <v>0</v>
      </c>
      <c r="S244" s="153">
        <v>0</v>
      </c>
      <c r="T244" s="154">
        <f t="shared" si="4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154</v>
      </c>
      <c r="AT244" s="155" t="s">
        <v>155</v>
      </c>
      <c r="AU244" s="155" t="s">
        <v>72</v>
      </c>
      <c r="AY244" s="14" t="s">
        <v>140</v>
      </c>
      <c r="BE244" s="156">
        <f t="shared" si="44"/>
        <v>0</v>
      </c>
      <c r="BF244" s="156">
        <f t="shared" si="45"/>
        <v>375</v>
      </c>
      <c r="BG244" s="156">
        <f t="shared" si="46"/>
        <v>0</v>
      </c>
      <c r="BH244" s="156">
        <f t="shared" si="47"/>
        <v>0</v>
      </c>
      <c r="BI244" s="156">
        <f t="shared" si="48"/>
        <v>0</v>
      </c>
      <c r="BJ244" s="14" t="s">
        <v>76</v>
      </c>
      <c r="BK244" s="156">
        <f t="shared" si="49"/>
        <v>375</v>
      </c>
      <c r="BL244" s="14" t="s">
        <v>82</v>
      </c>
      <c r="BM244" s="155" t="s">
        <v>544</v>
      </c>
    </row>
    <row r="245" spans="1:65" s="12" customFormat="1" ht="25.95" customHeight="1">
      <c r="B245" s="131"/>
      <c r="D245" s="132" t="s">
        <v>67</v>
      </c>
      <c r="E245" s="133" t="s">
        <v>1474</v>
      </c>
      <c r="F245" s="133" t="s">
        <v>1475</v>
      </c>
      <c r="I245" s="188"/>
      <c r="J245" s="134">
        <f>BK245</f>
        <v>306</v>
      </c>
      <c r="L245" s="131"/>
      <c r="M245" s="135"/>
      <c r="N245" s="136"/>
      <c r="O245" s="136"/>
      <c r="P245" s="137">
        <f>SUM(P246:P249)</f>
        <v>0</v>
      </c>
      <c r="Q245" s="136"/>
      <c r="R245" s="137">
        <f>SUM(R246:R249)</f>
        <v>0</v>
      </c>
      <c r="S245" s="136"/>
      <c r="T245" s="138">
        <f>SUM(T246:T249)</f>
        <v>0</v>
      </c>
      <c r="AR245" s="132" t="s">
        <v>72</v>
      </c>
      <c r="AT245" s="139" t="s">
        <v>67</v>
      </c>
      <c r="AU245" s="139" t="s">
        <v>68</v>
      </c>
      <c r="AY245" s="132" t="s">
        <v>140</v>
      </c>
      <c r="BK245" s="140">
        <f>SUM(BK246:BK249)</f>
        <v>306</v>
      </c>
    </row>
    <row r="246" spans="1:65" s="2" customFormat="1" ht="24.15" customHeight="1">
      <c r="A246" s="26"/>
      <c r="B246" s="143"/>
      <c r="C246" s="144" t="s">
        <v>545</v>
      </c>
      <c r="D246" s="144" t="s">
        <v>142</v>
      </c>
      <c r="E246" s="145" t="s">
        <v>1476</v>
      </c>
      <c r="F246" s="146" t="s">
        <v>1477</v>
      </c>
      <c r="G246" s="147" t="s">
        <v>187</v>
      </c>
      <c r="H246" s="148">
        <v>3</v>
      </c>
      <c r="I246" s="190">
        <v>3.5</v>
      </c>
      <c r="J246" s="149">
        <f>ROUND(I246*H246,2)</f>
        <v>10.5</v>
      </c>
      <c r="K246" s="150"/>
      <c r="L246" s="27"/>
      <c r="M246" s="151" t="s">
        <v>1</v>
      </c>
      <c r="N246" s="152" t="s">
        <v>34</v>
      </c>
      <c r="O246" s="153">
        <v>0</v>
      </c>
      <c r="P246" s="153">
        <f>O246*H246</f>
        <v>0</v>
      </c>
      <c r="Q246" s="153">
        <v>0</v>
      </c>
      <c r="R246" s="153">
        <f>Q246*H246</f>
        <v>0</v>
      </c>
      <c r="S246" s="153">
        <v>0</v>
      </c>
      <c r="T246" s="154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82</v>
      </c>
      <c r="AT246" s="155" t="s">
        <v>142</v>
      </c>
      <c r="AU246" s="155" t="s">
        <v>72</v>
      </c>
      <c r="AY246" s="14" t="s">
        <v>140</v>
      </c>
      <c r="BE246" s="156">
        <f>IF(N246="základná",J246,0)</f>
        <v>0</v>
      </c>
      <c r="BF246" s="156">
        <f>IF(N246="znížená",J246,0)</f>
        <v>10.5</v>
      </c>
      <c r="BG246" s="156">
        <f>IF(N246="zákl. prenesená",J246,0)</f>
        <v>0</v>
      </c>
      <c r="BH246" s="156">
        <f>IF(N246="zníž. prenesená",J246,0)</f>
        <v>0</v>
      </c>
      <c r="BI246" s="156">
        <f>IF(N246="nulová",J246,0)</f>
        <v>0</v>
      </c>
      <c r="BJ246" s="14" t="s">
        <v>76</v>
      </c>
      <c r="BK246" s="156">
        <f>ROUND(I246*H246,2)</f>
        <v>10.5</v>
      </c>
      <c r="BL246" s="14" t="s">
        <v>82</v>
      </c>
      <c r="BM246" s="155" t="s">
        <v>548</v>
      </c>
    </row>
    <row r="247" spans="1:65" s="2" customFormat="1" ht="24.15" customHeight="1">
      <c r="A247" s="26"/>
      <c r="B247" s="143"/>
      <c r="C247" s="144" t="s">
        <v>340</v>
      </c>
      <c r="D247" s="144" t="s">
        <v>142</v>
      </c>
      <c r="E247" s="145" t="s">
        <v>1478</v>
      </c>
      <c r="F247" s="146" t="s">
        <v>1479</v>
      </c>
      <c r="G247" s="147" t="s">
        <v>187</v>
      </c>
      <c r="H247" s="148">
        <v>30</v>
      </c>
      <c r="I247" s="190">
        <v>3.5</v>
      </c>
      <c r="J247" s="149">
        <f>ROUND(I247*H247,2)</f>
        <v>105</v>
      </c>
      <c r="K247" s="150"/>
      <c r="L247" s="27"/>
      <c r="M247" s="151" t="s">
        <v>1</v>
      </c>
      <c r="N247" s="152" t="s">
        <v>34</v>
      </c>
      <c r="O247" s="153">
        <v>0</v>
      </c>
      <c r="P247" s="153">
        <f>O247*H247</f>
        <v>0</v>
      </c>
      <c r="Q247" s="153">
        <v>0</v>
      </c>
      <c r="R247" s="153">
        <f>Q247*H247</f>
        <v>0</v>
      </c>
      <c r="S247" s="153">
        <v>0</v>
      </c>
      <c r="T247" s="154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82</v>
      </c>
      <c r="AT247" s="155" t="s">
        <v>142</v>
      </c>
      <c r="AU247" s="155" t="s">
        <v>72</v>
      </c>
      <c r="AY247" s="14" t="s">
        <v>140</v>
      </c>
      <c r="BE247" s="156">
        <f>IF(N247="základná",J247,0)</f>
        <v>0</v>
      </c>
      <c r="BF247" s="156">
        <f>IF(N247="znížená",J247,0)</f>
        <v>105</v>
      </c>
      <c r="BG247" s="156">
        <f>IF(N247="zákl. prenesená",J247,0)</f>
        <v>0</v>
      </c>
      <c r="BH247" s="156">
        <f>IF(N247="zníž. prenesená",J247,0)</f>
        <v>0</v>
      </c>
      <c r="BI247" s="156">
        <f>IF(N247="nulová",J247,0)</f>
        <v>0</v>
      </c>
      <c r="BJ247" s="14" t="s">
        <v>76</v>
      </c>
      <c r="BK247" s="156">
        <f>ROUND(I247*H247,2)</f>
        <v>105</v>
      </c>
      <c r="BL247" s="14" t="s">
        <v>82</v>
      </c>
      <c r="BM247" s="155" t="s">
        <v>551</v>
      </c>
    </row>
    <row r="248" spans="1:65" s="2" customFormat="1" ht="21.75" customHeight="1">
      <c r="A248" s="26"/>
      <c r="B248" s="143"/>
      <c r="C248" s="144" t="s">
        <v>554</v>
      </c>
      <c r="D248" s="144" t="s">
        <v>142</v>
      </c>
      <c r="E248" s="145" t="s">
        <v>1480</v>
      </c>
      <c r="F248" s="146" t="s">
        <v>1481</v>
      </c>
      <c r="G248" s="147" t="s">
        <v>187</v>
      </c>
      <c r="H248" s="148">
        <v>3</v>
      </c>
      <c r="I248" s="190">
        <v>13.5</v>
      </c>
      <c r="J248" s="149">
        <f>ROUND(I248*H248,2)</f>
        <v>40.5</v>
      </c>
      <c r="K248" s="150"/>
      <c r="L248" s="27"/>
      <c r="M248" s="151" t="s">
        <v>1</v>
      </c>
      <c r="N248" s="152" t="s">
        <v>34</v>
      </c>
      <c r="O248" s="153">
        <v>0</v>
      </c>
      <c r="P248" s="153">
        <f>O248*H248</f>
        <v>0</v>
      </c>
      <c r="Q248" s="153">
        <v>0</v>
      </c>
      <c r="R248" s="153">
        <f>Q248*H248</f>
        <v>0</v>
      </c>
      <c r="S248" s="153">
        <v>0</v>
      </c>
      <c r="T248" s="154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82</v>
      </c>
      <c r="AT248" s="155" t="s">
        <v>142</v>
      </c>
      <c r="AU248" s="155" t="s">
        <v>72</v>
      </c>
      <c r="AY248" s="14" t="s">
        <v>140</v>
      </c>
      <c r="BE248" s="156">
        <f>IF(N248="základná",J248,0)</f>
        <v>0</v>
      </c>
      <c r="BF248" s="156">
        <f>IF(N248="znížená",J248,0)</f>
        <v>40.5</v>
      </c>
      <c r="BG248" s="156">
        <f>IF(N248="zákl. prenesená",J248,0)</f>
        <v>0</v>
      </c>
      <c r="BH248" s="156">
        <f>IF(N248="zníž. prenesená",J248,0)</f>
        <v>0</v>
      </c>
      <c r="BI248" s="156">
        <f>IF(N248="nulová",J248,0)</f>
        <v>0</v>
      </c>
      <c r="BJ248" s="14" t="s">
        <v>76</v>
      </c>
      <c r="BK248" s="156">
        <f>ROUND(I248*H248,2)</f>
        <v>40.5</v>
      </c>
      <c r="BL248" s="14" t="s">
        <v>82</v>
      </c>
      <c r="BM248" s="155" t="s">
        <v>557</v>
      </c>
    </row>
    <row r="249" spans="1:65" s="2" customFormat="1" ht="24.15" customHeight="1">
      <c r="A249" s="26"/>
      <c r="B249" s="143"/>
      <c r="C249" s="144" t="s">
        <v>343</v>
      </c>
      <c r="D249" s="144" t="s">
        <v>142</v>
      </c>
      <c r="E249" s="145" t="s">
        <v>1448</v>
      </c>
      <c r="F249" s="146" t="s">
        <v>1449</v>
      </c>
      <c r="G249" s="147" t="s">
        <v>187</v>
      </c>
      <c r="H249" s="148">
        <v>10</v>
      </c>
      <c r="I249" s="190">
        <v>15</v>
      </c>
      <c r="J249" s="149">
        <f>ROUND(I249*H249,2)</f>
        <v>150</v>
      </c>
      <c r="K249" s="150"/>
      <c r="L249" s="27"/>
      <c r="M249" s="151" t="s">
        <v>1</v>
      </c>
      <c r="N249" s="152" t="s">
        <v>34</v>
      </c>
      <c r="O249" s="153">
        <v>0</v>
      </c>
      <c r="P249" s="153">
        <f>O249*H249</f>
        <v>0</v>
      </c>
      <c r="Q249" s="153">
        <v>0</v>
      </c>
      <c r="R249" s="153">
        <f>Q249*H249</f>
        <v>0</v>
      </c>
      <c r="S249" s="153">
        <v>0</v>
      </c>
      <c r="T249" s="154">
        <f>S249*H249</f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82</v>
      </c>
      <c r="AT249" s="155" t="s">
        <v>142</v>
      </c>
      <c r="AU249" s="155" t="s">
        <v>72</v>
      </c>
      <c r="AY249" s="14" t="s">
        <v>140</v>
      </c>
      <c r="BE249" s="156">
        <f>IF(N249="základná",J249,0)</f>
        <v>0</v>
      </c>
      <c r="BF249" s="156">
        <f>IF(N249="znížená",J249,0)</f>
        <v>150</v>
      </c>
      <c r="BG249" s="156">
        <f>IF(N249="zákl. prenesená",J249,0)</f>
        <v>0</v>
      </c>
      <c r="BH249" s="156">
        <f>IF(N249="zníž. prenesená",J249,0)</f>
        <v>0</v>
      </c>
      <c r="BI249" s="156">
        <f>IF(N249="nulová",J249,0)</f>
        <v>0</v>
      </c>
      <c r="BJ249" s="14" t="s">
        <v>76</v>
      </c>
      <c r="BK249" s="156">
        <f>ROUND(I249*H249,2)</f>
        <v>150</v>
      </c>
      <c r="BL249" s="14" t="s">
        <v>82</v>
      </c>
      <c r="BM249" s="155" t="s">
        <v>560</v>
      </c>
    </row>
    <row r="250" spans="1:65" s="12" customFormat="1" ht="25.95" customHeight="1">
      <c r="B250" s="131"/>
      <c r="D250" s="132" t="s">
        <v>67</v>
      </c>
      <c r="E250" s="133" t="s">
        <v>1482</v>
      </c>
      <c r="F250" s="133" t="s">
        <v>1483</v>
      </c>
      <c r="I250" s="188"/>
      <c r="J250" s="134">
        <f>BK250</f>
        <v>3280.37</v>
      </c>
      <c r="L250" s="131"/>
      <c r="M250" s="135"/>
      <c r="N250" s="136"/>
      <c r="O250" s="136"/>
      <c r="P250" s="137">
        <f>SUM(P251:P277)</f>
        <v>0</v>
      </c>
      <c r="Q250" s="136"/>
      <c r="R250" s="137">
        <f>SUM(R251:R277)</f>
        <v>0</v>
      </c>
      <c r="S250" s="136"/>
      <c r="T250" s="138">
        <f>SUM(T251:T277)</f>
        <v>0</v>
      </c>
      <c r="AR250" s="132" t="s">
        <v>72</v>
      </c>
      <c r="AT250" s="139" t="s">
        <v>67</v>
      </c>
      <c r="AU250" s="139" t="s">
        <v>68</v>
      </c>
      <c r="AY250" s="132" t="s">
        <v>140</v>
      </c>
      <c r="BK250" s="140">
        <f>SUM(BK251:BK277)</f>
        <v>3280.37</v>
      </c>
    </row>
    <row r="251" spans="1:65" s="2" customFormat="1" ht="16.5" customHeight="1">
      <c r="A251" s="26"/>
      <c r="B251" s="143"/>
      <c r="C251" s="157" t="s">
        <v>561</v>
      </c>
      <c r="D251" s="157" t="s">
        <v>155</v>
      </c>
      <c r="E251" s="158" t="s">
        <v>1484</v>
      </c>
      <c r="F251" s="159" t="s">
        <v>1485</v>
      </c>
      <c r="G251" s="160" t="s">
        <v>264</v>
      </c>
      <c r="H251" s="161">
        <v>33</v>
      </c>
      <c r="I251" s="189">
        <v>0.65</v>
      </c>
      <c r="J251" s="162">
        <f t="shared" ref="J251:J277" si="50">ROUND(I251*H251,2)</f>
        <v>21.45</v>
      </c>
      <c r="K251" s="163"/>
      <c r="L251" s="164"/>
      <c r="M251" s="165" t="s">
        <v>1</v>
      </c>
      <c r="N251" s="166" t="s">
        <v>34</v>
      </c>
      <c r="O251" s="153">
        <v>0</v>
      </c>
      <c r="P251" s="153">
        <f t="shared" ref="P251:P277" si="51">O251*H251</f>
        <v>0</v>
      </c>
      <c r="Q251" s="153">
        <v>0</v>
      </c>
      <c r="R251" s="153">
        <f t="shared" ref="R251:R277" si="52">Q251*H251</f>
        <v>0</v>
      </c>
      <c r="S251" s="153">
        <v>0</v>
      </c>
      <c r="T251" s="154">
        <f t="shared" ref="T251:T277" si="53">S251*H251</f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5" t="s">
        <v>154</v>
      </c>
      <c r="AT251" s="155" t="s">
        <v>155</v>
      </c>
      <c r="AU251" s="155" t="s">
        <v>72</v>
      </c>
      <c r="AY251" s="14" t="s">
        <v>140</v>
      </c>
      <c r="BE251" s="156">
        <f t="shared" ref="BE251:BE277" si="54">IF(N251="základná",J251,0)</f>
        <v>0</v>
      </c>
      <c r="BF251" s="156">
        <f t="shared" ref="BF251:BF277" si="55">IF(N251="znížená",J251,0)</f>
        <v>21.45</v>
      </c>
      <c r="BG251" s="156">
        <f t="shared" ref="BG251:BG277" si="56">IF(N251="zákl. prenesená",J251,0)</f>
        <v>0</v>
      </c>
      <c r="BH251" s="156">
        <f t="shared" ref="BH251:BH277" si="57">IF(N251="zníž. prenesená",J251,0)</f>
        <v>0</v>
      </c>
      <c r="BI251" s="156">
        <f t="shared" ref="BI251:BI277" si="58">IF(N251="nulová",J251,0)</f>
        <v>0</v>
      </c>
      <c r="BJ251" s="14" t="s">
        <v>76</v>
      </c>
      <c r="BK251" s="156">
        <f t="shared" ref="BK251:BK277" si="59">ROUND(I251*H251,2)</f>
        <v>21.45</v>
      </c>
      <c r="BL251" s="14" t="s">
        <v>82</v>
      </c>
      <c r="BM251" s="155" t="s">
        <v>564</v>
      </c>
    </row>
    <row r="252" spans="1:65" s="2" customFormat="1" ht="21.75" customHeight="1">
      <c r="A252" s="26"/>
      <c r="B252" s="143"/>
      <c r="C252" s="157" t="s">
        <v>347</v>
      </c>
      <c r="D252" s="157" t="s">
        <v>155</v>
      </c>
      <c r="E252" s="158" t="s">
        <v>1486</v>
      </c>
      <c r="F252" s="159" t="s">
        <v>1487</v>
      </c>
      <c r="G252" s="160" t="s">
        <v>264</v>
      </c>
      <c r="H252" s="161">
        <v>30</v>
      </c>
      <c r="I252" s="189">
        <v>0.8</v>
      </c>
      <c r="J252" s="162">
        <f t="shared" si="50"/>
        <v>24</v>
      </c>
      <c r="K252" s="163"/>
      <c r="L252" s="164"/>
      <c r="M252" s="165" t="s">
        <v>1</v>
      </c>
      <c r="N252" s="166" t="s">
        <v>34</v>
      </c>
      <c r="O252" s="153">
        <v>0</v>
      </c>
      <c r="P252" s="153">
        <f t="shared" si="51"/>
        <v>0</v>
      </c>
      <c r="Q252" s="153">
        <v>0</v>
      </c>
      <c r="R252" s="153">
        <f t="shared" si="52"/>
        <v>0</v>
      </c>
      <c r="S252" s="153">
        <v>0</v>
      </c>
      <c r="T252" s="154">
        <f t="shared" si="5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5" t="s">
        <v>154</v>
      </c>
      <c r="AT252" s="155" t="s">
        <v>155</v>
      </c>
      <c r="AU252" s="155" t="s">
        <v>72</v>
      </c>
      <c r="AY252" s="14" t="s">
        <v>140</v>
      </c>
      <c r="BE252" s="156">
        <f t="shared" si="54"/>
        <v>0</v>
      </c>
      <c r="BF252" s="156">
        <f t="shared" si="55"/>
        <v>24</v>
      </c>
      <c r="BG252" s="156">
        <f t="shared" si="56"/>
        <v>0</v>
      </c>
      <c r="BH252" s="156">
        <f t="shared" si="57"/>
        <v>0</v>
      </c>
      <c r="BI252" s="156">
        <f t="shared" si="58"/>
        <v>0</v>
      </c>
      <c r="BJ252" s="14" t="s">
        <v>76</v>
      </c>
      <c r="BK252" s="156">
        <f t="shared" si="59"/>
        <v>24</v>
      </c>
      <c r="BL252" s="14" t="s">
        <v>82</v>
      </c>
      <c r="BM252" s="155" t="s">
        <v>567</v>
      </c>
    </row>
    <row r="253" spans="1:65" s="2" customFormat="1" ht="21.75" customHeight="1">
      <c r="A253" s="26"/>
      <c r="B253" s="143"/>
      <c r="C253" s="157" t="s">
        <v>568</v>
      </c>
      <c r="D253" s="157" t="s">
        <v>155</v>
      </c>
      <c r="E253" s="158" t="s">
        <v>1488</v>
      </c>
      <c r="F253" s="159" t="s">
        <v>1489</v>
      </c>
      <c r="G253" s="160" t="s">
        <v>264</v>
      </c>
      <c r="H253" s="161">
        <v>465</v>
      </c>
      <c r="I253" s="189">
        <v>0.96</v>
      </c>
      <c r="J253" s="162">
        <f t="shared" si="50"/>
        <v>446.4</v>
      </c>
      <c r="K253" s="163"/>
      <c r="L253" s="164"/>
      <c r="M253" s="165" t="s">
        <v>1</v>
      </c>
      <c r="N253" s="166" t="s">
        <v>34</v>
      </c>
      <c r="O253" s="153">
        <v>0</v>
      </c>
      <c r="P253" s="153">
        <f t="shared" si="51"/>
        <v>0</v>
      </c>
      <c r="Q253" s="153">
        <v>0</v>
      </c>
      <c r="R253" s="153">
        <f t="shared" si="52"/>
        <v>0</v>
      </c>
      <c r="S253" s="153">
        <v>0</v>
      </c>
      <c r="T253" s="154">
        <f t="shared" si="5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5" t="s">
        <v>154</v>
      </c>
      <c r="AT253" s="155" t="s">
        <v>155</v>
      </c>
      <c r="AU253" s="155" t="s">
        <v>72</v>
      </c>
      <c r="AY253" s="14" t="s">
        <v>140</v>
      </c>
      <c r="BE253" s="156">
        <f t="shared" si="54"/>
        <v>0</v>
      </c>
      <c r="BF253" s="156">
        <f t="shared" si="55"/>
        <v>446.4</v>
      </c>
      <c r="BG253" s="156">
        <f t="shared" si="56"/>
        <v>0</v>
      </c>
      <c r="BH253" s="156">
        <f t="shared" si="57"/>
        <v>0</v>
      </c>
      <c r="BI253" s="156">
        <f t="shared" si="58"/>
        <v>0</v>
      </c>
      <c r="BJ253" s="14" t="s">
        <v>76</v>
      </c>
      <c r="BK253" s="156">
        <f t="shared" si="59"/>
        <v>446.4</v>
      </c>
      <c r="BL253" s="14" t="s">
        <v>82</v>
      </c>
      <c r="BM253" s="155" t="s">
        <v>571</v>
      </c>
    </row>
    <row r="254" spans="1:65" s="2" customFormat="1" ht="21.75" customHeight="1">
      <c r="A254" s="26"/>
      <c r="B254" s="143"/>
      <c r="C254" s="157" t="s">
        <v>350</v>
      </c>
      <c r="D254" s="157" t="s">
        <v>155</v>
      </c>
      <c r="E254" s="158" t="s">
        <v>1490</v>
      </c>
      <c r="F254" s="159" t="s">
        <v>1491</v>
      </c>
      <c r="G254" s="160" t="s">
        <v>264</v>
      </c>
      <c r="H254" s="161">
        <v>418</v>
      </c>
      <c r="I254" s="189">
        <v>1.4</v>
      </c>
      <c r="J254" s="162">
        <f t="shared" si="50"/>
        <v>585.20000000000005</v>
      </c>
      <c r="K254" s="163"/>
      <c r="L254" s="164"/>
      <c r="M254" s="165" t="s">
        <v>1</v>
      </c>
      <c r="N254" s="166" t="s">
        <v>34</v>
      </c>
      <c r="O254" s="153">
        <v>0</v>
      </c>
      <c r="P254" s="153">
        <f t="shared" si="51"/>
        <v>0</v>
      </c>
      <c r="Q254" s="153">
        <v>0</v>
      </c>
      <c r="R254" s="153">
        <f t="shared" si="52"/>
        <v>0</v>
      </c>
      <c r="S254" s="153">
        <v>0</v>
      </c>
      <c r="T254" s="154">
        <f t="shared" si="5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5" t="s">
        <v>154</v>
      </c>
      <c r="AT254" s="155" t="s">
        <v>155</v>
      </c>
      <c r="AU254" s="155" t="s">
        <v>72</v>
      </c>
      <c r="AY254" s="14" t="s">
        <v>140</v>
      </c>
      <c r="BE254" s="156">
        <f t="shared" si="54"/>
        <v>0</v>
      </c>
      <c r="BF254" s="156">
        <f t="shared" si="55"/>
        <v>585.20000000000005</v>
      </c>
      <c r="BG254" s="156">
        <f t="shared" si="56"/>
        <v>0</v>
      </c>
      <c r="BH254" s="156">
        <f t="shared" si="57"/>
        <v>0</v>
      </c>
      <c r="BI254" s="156">
        <f t="shared" si="58"/>
        <v>0</v>
      </c>
      <c r="BJ254" s="14" t="s">
        <v>76</v>
      </c>
      <c r="BK254" s="156">
        <f t="shared" si="59"/>
        <v>585.20000000000005</v>
      </c>
      <c r="BL254" s="14" t="s">
        <v>82</v>
      </c>
      <c r="BM254" s="155" t="s">
        <v>574</v>
      </c>
    </row>
    <row r="255" spans="1:65" s="2" customFormat="1" ht="21.75" customHeight="1">
      <c r="A255" s="26"/>
      <c r="B255" s="143"/>
      <c r="C255" s="157" t="s">
        <v>575</v>
      </c>
      <c r="D255" s="157" t="s">
        <v>155</v>
      </c>
      <c r="E255" s="158" t="s">
        <v>1492</v>
      </c>
      <c r="F255" s="159" t="s">
        <v>1493</v>
      </c>
      <c r="G255" s="160" t="s">
        <v>264</v>
      </c>
      <c r="H255" s="161">
        <v>215</v>
      </c>
      <c r="I255" s="189">
        <v>1.46</v>
      </c>
      <c r="J255" s="162">
        <f t="shared" si="50"/>
        <v>313.89999999999998</v>
      </c>
      <c r="K255" s="163"/>
      <c r="L255" s="164"/>
      <c r="M255" s="165" t="s">
        <v>1</v>
      </c>
      <c r="N255" s="166" t="s">
        <v>34</v>
      </c>
      <c r="O255" s="153">
        <v>0</v>
      </c>
      <c r="P255" s="153">
        <f t="shared" si="51"/>
        <v>0</v>
      </c>
      <c r="Q255" s="153">
        <v>0</v>
      </c>
      <c r="R255" s="153">
        <f t="shared" si="52"/>
        <v>0</v>
      </c>
      <c r="S255" s="153">
        <v>0</v>
      </c>
      <c r="T255" s="154">
        <f t="shared" si="5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5" t="s">
        <v>154</v>
      </c>
      <c r="AT255" s="155" t="s">
        <v>155</v>
      </c>
      <c r="AU255" s="155" t="s">
        <v>72</v>
      </c>
      <c r="AY255" s="14" t="s">
        <v>140</v>
      </c>
      <c r="BE255" s="156">
        <f t="shared" si="54"/>
        <v>0</v>
      </c>
      <c r="BF255" s="156">
        <f t="shared" si="55"/>
        <v>313.89999999999998</v>
      </c>
      <c r="BG255" s="156">
        <f t="shared" si="56"/>
        <v>0</v>
      </c>
      <c r="BH255" s="156">
        <f t="shared" si="57"/>
        <v>0</v>
      </c>
      <c r="BI255" s="156">
        <f t="shared" si="58"/>
        <v>0</v>
      </c>
      <c r="BJ255" s="14" t="s">
        <v>76</v>
      </c>
      <c r="BK255" s="156">
        <f t="shared" si="59"/>
        <v>313.89999999999998</v>
      </c>
      <c r="BL255" s="14" t="s">
        <v>82</v>
      </c>
      <c r="BM255" s="155" t="s">
        <v>578</v>
      </c>
    </row>
    <row r="256" spans="1:65" s="2" customFormat="1" ht="16.5" customHeight="1">
      <c r="A256" s="26"/>
      <c r="B256" s="143"/>
      <c r="C256" s="157" t="s">
        <v>354</v>
      </c>
      <c r="D256" s="157" t="s">
        <v>155</v>
      </c>
      <c r="E256" s="158" t="s">
        <v>1494</v>
      </c>
      <c r="F256" s="159" t="s">
        <v>1495</v>
      </c>
      <c r="G256" s="160" t="s">
        <v>264</v>
      </c>
      <c r="H256" s="161">
        <v>30</v>
      </c>
      <c r="I256" s="189">
        <v>4.6500000000000004</v>
      </c>
      <c r="J256" s="162">
        <f t="shared" si="50"/>
        <v>139.5</v>
      </c>
      <c r="K256" s="163"/>
      <c r="L256" s="164"/>
      <c r="M256" s="165" t="s">
        <v>1</v>
      </c>
      <c r="N256" s="166" t="s">
        <v>34</v>
      </c>
      <c r="O256" s="153">
        <v>0</v>
      </c>
      <c r="P256" s="153">
        <f t="shared" si="51"/>
        <v>0</v>
      </c>
      <c r="Q256" s="153">
        <v>0</v>
      </c>
      <c r="R256" s="153">
        <f t="shared" si="52"/>
        <v>0</v>
      </c>
      <c r="S256" s="153">
        <v>0</v>
      </c>
      <c r="T256" s="154">
        <f t="shared" si="5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5" t="s">
        <v>154</v>
      </c>
      <c r="AT256" s="155" t="s">
        <v>155</v>
      </c>
      <c r="AU256" s="155" t="s">
        <v>72</v>
      </c>
      <c r="AY256" s="14" t="s">
        <v>140</v>
      </c>
      <c r="BE256" s="156">
        <f t="shared" si="54"/>
        <v>0</v>
      </c>
      <c r="BF256" s="156">
        <f t="shared" si="55"/>
        <v>139.5</v>
      </c>
      <c r="BG256" s="156">
        <f t="shared" si="56"/>
        <v>0</v>
      </c>
      <c r="BH256" s="156">
        <f t="shared" si="57"/>
        <v>0</v>
      </c>
      <c r="BI256" s="156">
        <f t="shared" si="58"/>
        <v>0</v>
      </c>
      <c r="BJ256" s="14" t="s">
        <v>76</v>
      </c>
      <c r="BK256" s="156">
        <f t="shared" si="59"/>
        <v>139.5</v>
      </c>
      <c r="BL256" s="14" t="s">
        <v>82</v>
      </c>
      <c r="BM256" s="155" t="s">
        <v>581</v>
      </c>
    </row>
    <row r="257" spans="1:65" s="2" customFormat="1" ht="24.15" customHeight="1">
      <c r="A257" s="26"/>
      <c r="B257" s="143"/>
      <c r="C257" s="157" t="s">
        <v>582</v>
      </c>
      <c r="D257" s="157" t="s">
        <v>155</v>
      </c>
      <c r="E257" s="158" t="s">
        <v>1496</v>
      </c>
      <c r="F257" s="159" t="s">
        <v>1497</v>
      </c>
      <c r="G257" s="160" t="s">
        <v>264</v>
      </c>
      <c r="H257" s="161">
        <v>25</v>
      </c>
      <c r="I257" s="189">
        <v>1.38</v>
      </c>
      <c r="J257" s="162">
        <f t="shared" si="50"/>
        <v>34.5</v>
      </c>
      <c r="K257" s="163"/>
      <c r="L257" s="164"/>
      <c r="M257" s="165" t="s">
        <v>1</v>
      </c>
      <c r="N257" s="166" t="s">
        <v>34</v>
      </c>
      <c r="O257" s="153">
        <v>0</v>
      </c>
      <c r="P257" s="153">
        <f t="shared" si="51"/>
        <v>0</v>
      </c>
      <c r="Q257" s="153">
        <v>0</v>
      </c>
      <c r="R257" s="153">
        <f t="shared" si="52"/>
        <v>0</v>
      </c>
      <c r="S257" s="153">
        <v>0</v>
      </c>
      <c r="T257" s="154">
        <f t="shared" si="5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5" t="s">
        <v>154</v>
      </c>
      <c r="AT257" s="155" t="s">
        <v>155</v>
      </c>
      <c r="AU257" s="155" t="s">
        <v>72</v>
      </c>
      <c r="AY257" s="14" t="s">
        <v>140</v>
      </c>
      <c r="BE257" s="156">
        <f t="shared" si="54"/>
        <v>0</v>
      </c>
      <c r="BF257" s="156">
        <f t="shared" si="55"/>
        <v>34.5</v>
      </c>
      <c r="BG257" s="156">
        <f t="shared" si="56"/>
        <v>0</v>
      </c>
      <c r="BH257" s="156">
        <f t="shared" si="57"/>
        <v>0</v>
      </c>
      <c r="BI257" s="156">
        <f t="shared" si="58"/>
        <v>0</v>
      </c>
      <c r="BJ257" s="14" t="s">
        <v>76</v>
      </c>
      <c r="BK257" s="156">
        <f t="shared" si="59"/>
        <v>34.5</v>
      </c>
      <c r="BL257" s="14" t="s">
        <v>82</v>
      </c>
      <c r="BM257" s="155" t="s">
        <v>585</v>
      </c>
    </row>
    <row r="258" spans="1:65" s="2" customFormat="1" ht="16.5" customHeight="1">
      <c r="A258" s="26"/>
      <c r="B258" s="143"/>
      <c r="C258" s="157" t="s">
        <v>357</v>
      </c>
      <c r="D258" s="157" t="s">
        <v>155</v>
      </c>
      <c r="E258" s="158" t="s">
        <v>1498</v>
      </c>
      <c r="F258" s="159" t="s">
        <v>1499</v>
      </c>
      <c r="G258" s="160" t="s">
        <v>264</v>
      </c>
      <c r="H258" s="161">
        <v>200</v>
      </c>
      <c r="I258" s="189">
        <v>1.41</v>
      </c>
      <c r="J258" s="162">
        <f t="shared" si="50"/>
        <v>282</v>
      </c>
      <c r="K258" s="163"/>
      <c r="L258" s="164"/>
      <c r="M258" s="165" t="s">
        <v>1</v>
      </c>
      <c r="N258" s="166" t="s">
        <v>34</v>
      </c>
      <c r="O258" s="153">
        <v>0</v>
      </c>
      <c r="P258" s="153">
        <f t="shared" si="51"/>
        <v>0</v>
      </c>
      <c r="Q258" s="153">
        <v>0</v>
      </c>
      <c r="R258" s="153">
        <f t="shared" si="52"/>
        <v>0</v>
      </c>
      <c r="S258" s="153">
        <v>0</v>
      </c>
      <c r="T258" s="154">
        <f t="shared" si="5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5" t="s">
        <v>154</v>
      </c>
      <c r="AT258" s="155" t="s">
        <v>155</v>
      </c>
      <c r="AU258" s="155" t="s">
        <v>72</v>
      </c>
      <c r="AY258" s="14" t="s">
        <v>140</v>
      </c>
      <c r="BE258" s="156">
        <f t="shared" si="54"/>
        <v>0</v>
      </c>
      <c r="BF258" s="156">
        <f t="shared" si="55"/>
        <v>282</v>
      </c>
      <c r="BG258" s="156">
        <f t="shared" si="56"/>
        <v>0</v>
      </c>
      <c r="BH258" s="156">
        <f t="shared" si="57"/>
        <v>0</v>
      </c>
      <c r="BI258" s="156">
        <f t="shared" si="58"/>
        <v>0</v>
      </c>
      <c r="BJ258" s="14" t="s">
        <v>76</v>
      </c>
      <c r="BK258" s="156">
        <f t="shared" si="59"/>
        <v>282</v>
      </c>
      <c r="BL258" s="14" t="s">
        <v>82</v>
      </c>
      <c r="BM258" s="155" t="s">
        <v>588</v>
      </c>
    </row>
    <row r="259" spans="1:65" s="2" customFormat="1" ht="16.5" customHeight="1">
      <c r="A259" s="26"/>
      <c r="B259" s="143"/>
      <c r="C259" s="157" t="s">
        <v>589</v>
      </c>
      <c r="D259" s="157" t="s">
        <v>155</v>
      </c>
      <c r="E259" s="158" t="s">
        <v>1500</v>
      </c>
      <c r="F259" s="159" t="s">
        <v>1501</v>
      </c>
      <c r="G259" s="160" t="s">
        <v>264</v>
      </c>
      <c r="H259" s="161">
        <v>150</v>
      </c>
      <c r="I259" s="189">
        <v>1.52</v>
      </c>
      <c r="J259" s="162">
        <f t="shared" si="50"/>
        <v>228</v>
      </c>
      <c r="K259" s="163"/>
      <c r="L259" s="164"/>
      <c r="M259" s="165" t="s">
        <v>1</v>
      </c>
      <c r="N259" s="166" t="s">
        <v>34</v>
      </c>
      <c r="O259" s="153">
        <v>0</v>
      </c>
      <c r="P259" s="153">
        <f t="shared" si="51"/>
        <v>0</v>
      </c>
      <c r="Q259" s="153">
        <v>0</v>
      </c>
      <c r="R259" s="153">
        <f t="shared" si="52"/>
        <v>0</v>
      </c>
      <c r="S259" s="153">
        <v>0</v>
      </c>
      <c r="T259" s="154">
        <f t="shared" si="5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5" t="s">
        <v>154</v>
      </c>
      <c r="AT259" s="155" t="s">
        <v>155</v>
      </c>
      <c r="AU259" s="155" t="s">
        <v>72</v>
      </c>
      <c r="AY259" s="14" t="s">
        <v>140</v>
      </c>
      <c r="BE259" s="156">
        <f t="shared" si="54"/>
        <v>0</v>
      </c>
      <c r="BF259" s="156">
        <f t="shared" si="55"/>
        <v>228</v>
      </c>
      <c r="BG259" s="156">
        <f t="shared" si="56"/>
        <v>0</v>
      </c>
      <c r="BH259" s="156">
        <f t="shared" si="57"/>
        <v>0</v>
      </c>
      <c r="BI259" s="156">
        <f t="shared" si="58"/>
        <v>0</v>
      </c>
      <c r="BJ259" s="14" t="s">
        <v>76</v>
      </c>
      <c r="BK259" s="156">
        <f t="shared" si="59"/>
        <v>228</v>
      </c>
      <c r="BL259" s="14" t="s">
        <v>82</v>
      </c>
      <c r="BM259" s="155" t="s">
        <v>592</v>
      </c>
    </row>
    <row r="260" spans="1:65" s="2" customFormat="1" ht="16.5" customHeight="1">
      <c r="A260" s="26"/>
      <c r="B260" s="143"/>
      <c r="C260" s="157" t="s">
        <v>361</v>
      </c>
      <c r="D260" s="157" t="s">
        <v>155</v>
      </c>
      <c r="E260" s="158" t="s">
        <v>1502</v>
      </c>
      <c r="F260" s="159" t="s">
        <v>1503</v>
      </c>
      <c r="G260" s="160" t="s">
        <v>264</v>
      </c>
      <c r="H260" s="161">
        <v>5</v>
      </c>
      <c r="I260" s="189">
        <v>4.91</v>
      </c>
      <c r="J260" s="162">
        <f t="shared" si="50"/>
        <v>24.55</v>
      </c>
      <c r="K260" s="163"/>
      <c r="L260" s="164"/>
      <c r="M260" s="165" t="s">
        <v>1</v>
      </c>
      <c r="N260" s="166" t="s">
        <v>34</v>
      </c>
      <c r="O260" s="153">
        <v>0</v>
      </c>
      <c r="P260" s="153">
        <f t="shared" si="51"/>
        <v>0</v>
      </c>
      <c r="Q260" s="153">
        <v>0</v>
      </c>
      <c r="R260" s="153">
        <f t="shared" si="52"/>
        <v>0</v>
      </c>
      <c r="S260" s="153">
        <v>0</v>
      </c>
      <c r="T260" s="154">
        <f t="shared" si="5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5" t="s">
        <v>154</v>
      </c>
      <c r="AT260" s="155" t="s">
        <v>155</v>
      </c>
      <c r="AU260" s="155" t="s">
        <v>72</v>
      </c>
      <c r="AY260" s="14" t="s">
        <v>140</v>
      </c>
      <c r="BE260" s="156">
        <f t="shared" si="54"/>
        <v>0</v>
      </c>
      <c r="BF260" s="156">
        <f t="shared" si="55"/>
        <v>24.55</v>
      </c>
      <c r="BG260" s="156">
        <f t="shared" si="56"/>
        <v>0</v>
      </c>
      <c r="BH260" s="156">
        <f t="shared" si="57"/>
        <v>0</v>
      </c>
      <c r="BI260" s="156">
        <f t="shared" si="58"/>
        <v>0</v>
      </c>
      <c r="BJ260" s="14" t="s">
        <v>76</v>
      </c>
      <c r="BK260" s="156">
        <f t="shared" si="59"/>
        <v>24.55</v>
      </c>
      <c r="BL260" s="14" t="s">
        <v>82</v>
      </c>
      <c r="BM260" s="155" t="s">
        <v>595</v>
      </c>
    </row>
    <row r="261" spans="1:65" s="2" customFormat="1" ht="21.75" customHeight="1">
      <c r="A261" s="26"/>
      <c r="B261" s="143"/>
      <c r="C261" s="157" t="s">
        <v>598</v>
      </c>
      <c r="D261" s="157" t="s">
        <v>155</v>
      </c>
      <c r="E261" s="158" t="s">
        <v>1504</v>
      </c>
      <c r="F261" s="159" t="s">
        <v>1505</v>
      </c>
      <c r="G261" s="160" t="s">
        <v>264</v>
      </c>
      <c r="H261" s="161">
        <v>100</v>
      </c>
      <c r="I261" s="189">
        <v>0.46</v>
      </c>
      <c r="J261" s="162">
        <f t="shared" si="50"/>
        <v>46</v>
      </c>
      <c r="K261" s="163"/>
      <c r="L261" s="164"/>
      <c r="M261" s="165" t="s">
        <v>1</v>
      </c>
      <c r="N261" s="166" t="s">
        <v>34</v>
      </c>
      <c r="O261" s="153">
        <v>0</v>
      </c>
      <c r="P261" s="153">
        <f t="shared" si="51"/>
        <v>0</v>
      </c>
      <c r="Q261" s="153">
        <v>0</v>
      </c>
      <c r="R261" s="153">
        <f t="shared" si="52"/>
        <v>0</v>
      </c>
      <c r="S261" s="153">
        <v>0</v>
      </c>
      <c r="T261" s="154">
        <f t="shared" si="5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5" t="s">
        <v>154</v>
      </c>
      <c r="AT261" s="155" t="s">
        <v>155</v>
      </c>
      <c r="AU261" s="155" t="s">
        <v>72</v>
      </c>
      <c r="AY261" s="14" t="s">
        <v>140</v>
      </c>
      <c r="BE261" s="156">
        <f t="shared" si="54"/>
        <v>0</v>
      </c>
      <c r="BF261" s="156">
        <f t="shared" si="55"/>
        <v>46</v>
      </c>
      <c r="BG261" s="156">
        <f t="shared" si="56"/>
        <v>0</v>
      </c>
      <c r="BH261" s="156">
        <f t="shared" si="57"/>
        <v>0</v>
      </c>
      <c r="BI261" s="156">
        <f t="shared" si="58"/>
        <v>0</v>
      </c>
      <c r="BJ261" s="14" t="s">
        <v>76</v>
      </c>
      <c r="BK261" s="156">
        <f t="shared" si="59"/>
        <v>46</v>
      </c>
      <c r="BL261" s="14" t="s">
        <v>82</v>
      </c>
      <c r="BM261" s="155" t="s">
        <v>601</v>
      </c>
    </row>
    <row r="262" spans="1:65" s="2" customFormat="1" ht="24.15" customHeight="1">
      <c r="A262" s="26"/>
      <c r="B262" s="143"/>
      <c r="C262" s="157" t="s">
        <v>364</v>
      </c>
      <c r="D262" s="157" t="s">
        <v>155</v>
      </c>
      <c r="E262" s="158" t="s">
        <v>1506</v>
      </c>
      <c r="F262" s="159" t="s">
        <v>1507</v>
      </c>
      <c r="G262" s="160" t="s">
        <v>264</v>
      </c>
      <c r="H262" s="161">
        <v>125</v>
      </c>
      <c r="I262" s="189">
        <v>0.78</v>
      </c>
      <c r="J262" s="162">
        <f t="shared" si="50"/>
        <v>97.5</v>
      </c>
      <c r="K262" s="163"/>
      <c r="L262" s="164"/>
      <c r="M262" s="165" t="s">
        <v>1</v>
      </c>
      <c r="N262" s="166" t="s">
        <v>34</v>
      </c>
      <c r="O262" s="153">
        <v>0</v>
      </c>
      <c r="P262" s="153">
        <f t="shared" si="51"/>
        <v>0</v>
      </c>
      <c r="Q262" s="153">
        <v>0</v>
      </c>
      <c r="R262" s="153">
        <f t="shared" si="52"/>
        <v>0</v>
      </c>
      <c r="S262" s="153">
        <v>0</v>
      </c>
      <c r="T262" s="154">
        <f t="shared" si="5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5" t="s">
        <v>154</v>
      </c>
      <c r="AT262" s="155" t="s">
        <v>155</v>
      </c>
      <c r="AU262" s="155" t="s">
        <v>72</v>
      </c>
      <c r="AY262" s="14" t="s">
        <v>140</v>
      </c>
      <c r="BE262" s="156">
        <f t="shared" si="54"/>
        <v>0</v>
      </c>
      <c r="BF262" s="156">
        <f t="shared" si="55"/>
        <v>97.5</v>
      </c>
      <c r="BG262" s="156">
        <f t="shared" si="56"/>
        <v>0</v>
      </c>
      <c r="BH262" s="156">
        <f t="shared" si="57"/>
        <v>0</v>
      </c>
      <c r="BI262" s="156">
        <f t="shared" si="58"/>
        <v>0</v>
      </c>
      <c r="BJ262" s="14" t="s">
        <v>76</v>
      </c>
      <c r="BK262" s="156">
        <f t="shared" si="59"/>
        <v>97.5</v>
      </c>
      <c r="BL262" s="14" t="s">
        <v>82</v>
      </c>
      <c r="BM262" s="155" t="s">
        <v>604</v>
      </c>
    </row>
    <row r="263" spans="1:65" s="2" customFormat="1" ht="24.15" customHeight="1">
      <c r="A263" s="26"/>
      <c r="B263" s="143"/>
      <c r="C263" s="157" t="s">
        <v>607</v>
      </c>
      <c r="D263" s="157" t="s">
        <v>155</v>
      </c>
      <c r="E263" s="158" t="s">
        <v>1508</v>
      </c>
      <c r="F263" s="159" t="s">
        <v>1509</v>
      </c>
      <c r="G263" s="160" t="s">
        <v>264</v>
      </c>
      <c r="H263" s="161">
        <v>50</v>
      </c>
      <c r="I263" s="189">
        <v>0.97</v>
      </c>
      <c r="J263" s="162">
        <f t="shared" si="50"/>
        <v>48.5</v>
      </c>
      <c r="K263" s="163"/>
      <c r="L263" s="164"/>
      <c r="M263" s="165" t="s">
        <v>1</v>
      </c>
      <c r="N263" s="166" t="s">
        <v>34</v>
      </c>
      <c r="O263" s="153">
        <v>0</v>
      </c>
      <c r="P263" s="153">
        <f t="shared" si="51"/>
        <v>0</v>
      </c>
      <c r="Q263" s="153">
        <v>0</v>
      </c>
      <c r="R263" s="153">
        <f t="shared" si="52"/>
        <v>0</v>
      </c>
      <c r="S263" s="153">
        <v>0</v>
      </c>
      <c r="T263" s="154">
        <f t="shared" si="5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5" t="s">
        <v>154</v>
      </c>
      <c r="AT263" s="155" t="s">
        <v>155</v>
      </c>
      <c r="AU263" s="155" t="s">
        <v>72</v>
      </c>
      <c r="AY263" s="14" t="s">
        <v>140</v>
      </c>
      <c r="BE263" s="156">
        <f t="shared" si="54"/>
        <v>0</v>
      </c>
      <c r="BF263" s="156">
        <f t="shared" si="55"/>
        <v>48.5</v>
      </c>
      <c r="BG263" s="156">
        <f t="shared" si="56"/>
        <v>0</v>
      </c>
      <c r="BH263" s="156">
        <f t="shared" si="57"/>
        <v>0</v>
      </c>
      <c r="BI263" s="156">
        <f t="shared" si="58"/>
        <v>0</v>
      </c>
      <c r="BJ263" s="14" t="s">
        <v>76</v>
      </c>
      <c r="BK263" s="156">
        <f t="shared" si="59"/>
        <v>48.5</v>
      </c>
      <c r="BL263" s="14" t="s">
        <v>82</v>
      </c>
      <c r="BM263" s="155" t="s">
        <v>610</v>
      </c>
    </row>
    <row r="264" spans="1:65" s="2" customFormat="1" ht="24.15" customHeight="1">
      <c r="A264" s="26"/>
      <c r="B264" s="143"/>
      <c r="C264" s="157" t="s">
        <v>368</v>
      </c>
      <c r="D264" s="157" t="s">
        <v>155</v>
      </c>
      <c r="E264" s="158" t="s">
        <v>1510</v>
      </c>
      <c r="F264" s="159" t="s">
        <v>1511</v>
      </c>
      <c r="G264" s="160" t="s">
        <v>264</v>
      </c>
      <c r="H264" s="161">
        <v>50</v>
      </c>
      <c r="I264" s="189">
        <v>1.34</v>
      </c>
      <c r="J264" s="162">
        <f t="shared" si="50"/>
        <v>67</v>
      </c>
      <c r="K264" s="163"/>
      <c r="L264" s="164"/>
      <c r="M264" s="165" t="s">
        <v>1</v>
      </c>
      <c r="N264" s="166" t="s">
        <v>34</v>
      </c>
      <c r="O264" s="153">
        <v>0</v>
      </c>
      <c r="P264" s="153">
        <f t="shared" si="51"/>
        <v>0</v>
      </c>
      <c r="Q264" s="153">
        <v>0</v>
      </c>
      <c r="R264" s="153">
        <f t="shared" si="52"/>
        <v>0</v>
      </c>
      <c r="S264" s="153">
        <v>0</v>
      </c>
      <c r="T264" s="154">
        <f t="shared" si="5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5" t="s">
        <v>154</v>
      </c>
      <c r="AT264" s="155" t="s">
        <v>155</v>
      </c>
      <c r="AU264" s="155" t="s">
        <v>72</v>
      </c>
      <c r="AY264" s="14" t="s">
        <v>140</v>
      </c>
      <c r="BE264" s="156">
        <f t="shared" si="54"/>
        <v>0</v>
      </c>
      <c r="BF264" s="156">
        <f t="shared" si="55"/>
        <v>67</v>
      </c>
      <c r="BG264" s="156">
        <f t="shared" si="56"/>
        <v>0</v>
      </c>
      <c r="BH264" s="156">
        <f t="shared" si="57"/>
        <v>0</v>
      </c>
      <c r="BI264" s="156">
        <f t="shared" si="58"/>
        <v>0</v>
      </c>
      <c r="BJ264" s="14" t="s">
        <v>76</v>
      </c>
      <c r="BK264" s="156">
        <f t="shared" si="59"/>
        <v>67</v>
      </c>
      <c r="BL264" s="14" t="s">
        <v>82</v>
      </c>
      <c r="BM264" s="155" t="s">
        <v>613</v>
      </c>
    </row>
    <row r="265" spans="1:65" s="2" customFormat="1" ht="24.15" customHeight="1">
      <c r="A265" s="26"/>
      <c r="B265" s="143"/>
      <c r="C265" s="157" t="s">
        <v>614</v>
      </c>
      <c r="D265" s="157" t="s">
        <v>155</v>
      </c>
      <c r="E265" s="158" t="s">
        <v>1512</v>
      </c>
      <c r="F265" s="159" t="s">
        <v>1513</v>
      </c>
      <c r="G265" s="160" t="s">
        <v>264</v>
      </c>
      <c r="H265" s="161">
        <v>10</v>
      </c>
      <c r="I265" s="189">
        <v>1.42</v>
      </c>
      <c r="J265" s="162">
        <f t="shared" si="50"/>
        <v>14.2</v>
      </c>
      <c r="K265" s="163"/>
      <c r="L265" s="164"/>
      <c r="M265" s="165" t="s">
        <v>1</v>
      </c>
      <c r="N265" s="166" t="s">
        <v>34</v>
      </c>
      <c r="O265" s="153">
        <v>0</v>
      </c>
      <c r="P265" s="153">
        <f t="shared" si="51"/>
        <v>0</v>
      </c>
      <c r="Q265" s="153">
        <v>0</v>
      </c>
      <c r="R265" s="153">
        <f t="shared" si="52"/>
        <v>0</v>
      </c>
      <c r="S265" s="153">
        <v>0</v>
      </c>
      <c r="T265" s="154">
        <f t="shared" si="5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5" t="s">
        <v>154</v>
      </c>
      <c r="AT265" s="155" t="s">
        <v>155</v>
      </c>
      <c r="AU265" s="155" t="s">
        <v>72</v>
      </c>
      <c r="AY265" s="14" t="s">
        <v>140</v>
      </c>
      <c r="BE265" s="156">
        <f t="shared" si="54"/>
        <v>0</v>
      </c>
      <c r="BF265" s="156">
        <f t="shared" si="55"/>
        <v>14.2</v>
      </c>
      <c r="BG265" s="156">
        <f t="shared" si="56"/>
        <v>0</v>
      </c>
      <c r="BH265" s="156">
        <f t="shared" si="57"/>
        <v>0</v>
      </c>
      <c r="BI265" s="156">
        <f t="shared" si="58"/>
        <v>0</v>
      </c>
      <c r="BJ265" s="14" t="s">
        <v>76</v>
      </c>
      <c r="BK265" s="156">
        <f t="shared" si="59"/>
        <v>14.2</v>
      </c>
      <c r="BL265" s="14" t="s">
        <v>82</v>
      </c>
      <c r="BM265" s="155" t="s">
        <v>617</v>
      </c>
    </row>
    <row r="266" spans="1:65" s="2" customFormat="1" ht="24.15" customHeight="1">
      <c r="A266" s="26"/>
      <c r="B266" s="143"/>
      <c r="C266" s="157" t="s">
        <v>371</v>
      </c>
      <c r="D266" s="157" t="s">
        <v>155</v>
      </c>
      <c r="E266" s="158" t="s">
        <v>1514</v>
      </c>
      <c r="F266" s="159" t="s">
        <v>1515</v>
      </c>
      <c r="G266" s="160" t="s">
        <v>187</v>
      </c>
      <c r="H266" s="161">
        <v>200</v>
      </c>
      <c r="I266" s="189">
        <v>1.41</v>
      </c>
      <c r="J266" s="162">
        <f t="shared" si="50"/>
        <v>282</v>
      </c>
      <c r="K266" s="163"/>
      <c r="L266" s="164"/>
      <c r="M266" s="165" t="s">
        <v>1</v>
      </c>
      <c r="N266" s="166" t="s">
        <v>34</v>
      </c>
      <c r="O266" s="153">
        <v>0</v>
      </c>
      <c r="P266" s="153">
        <f t="shared" si="51"/>
        <v>0</v>
      </c>
      <c r="Q266" s="153">
        <v>0</v>
      </c>
      <c r="R266" s="153">
        <f t="shared" si="52"/>
        <v>0</v>
      </c>
      <c r="S266" s="153">
        <v>0</v>
      </c>
      <c r="T266" s="154">
        <f t="shared" si="5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5" t="s">
        <v>154</v>
      </c>
      <c r="AT266" s="155" t="s">
        <v>155</v>
      </c>
      <c r="AU266" s="155" t="s">
        <v>72</v>
      </c>
      <c r="AY266" s="14" t="s">
        <v>140</v>
      </c>
      <c r="BE266" s="156">
        <f t="shared" si="54"/>
        <v>0</v>
      </c>
      <c r="BF266" s="156">
        <f t="shared" si="55"/>
        <v>282</v>
      </c>
      <c r="BG266" s="156">
        <f t="shared" si="56"/>
        <v>0</v>
      </c>
      <c r="BH266" s="156">
        <f t="shared" si="57"/>
        <v>0</v>
      </c>
      <c r="BI266" s="156">
        <f t="shared" si="58"/>
        <v>0</v>
      </c>
      <c r="BJ266" s="14" t="s">
        <v>76</v>
      </c>
      <c r="BK266" s="156">
        <f t="shared" si="59"/>
        <v>282</v>
      </c>
      <c r="BL266" s="14" t="s">
        <v>82</v>
      </c>
      <c r="BM266" s="155" t="s">
        <v>620</v>
      </c>
    </row>
    <row r="267" spans="1:65" s="2" customFormat="1" ht="24.15" customHeight="1">
      <c r="A267" s="26"/>
      <c r="B267" s="143"/>
      <c r="C267" s="157" t="s">
        <v>621</v>
      </c>
      <c r="D267" s="157" t="s">
        <v>155</v>
      </c>
      <c r="E267" s="158" t="s">
        <v>1516</v>
      </c>
      <c r="F267" s="159" t="s">
        <v>1517</v>
      </c>
      <c r="G267" s="160" t="s">
        <v>187</v>
      </c>
      <c r="H267" s="161">
        <v>200</v>
      </c>
      <c r="I267" s="189">
        <v>0.98</v>
      </c>
      <c r="J267" s="162">
        <f t="shared" si="50"/>
        <v>196</v>
      </c>
      <c r="K267" s="163"/>
      <c r="L267" s="164"/>
      <c r="M267" s="165" t="s">
        <v>1</v>
      </c>
      <c r="N267" s="166" t="s">
        <v>34</v>
      </c>
      <c r="O267" s="153">
        <v>0</v>
      </c>
      <c r="P267" s="153">
        <f t="shared" si="51"/>
        <v>0</v>
      </c>
      <c r="Q267" s="153">
        <v>0</v>
      </c>
      <c r="R267" s="153">
        <f t="shared" si="52"/>
        <v>0</v>
      </c>
      <c r="S267" s="153">
        <v>0</v>
      </c>
      <c r="T267" s="154">
        <f t="shared" si="5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5" t="s">
        <v>154</v>
      </c>
      <c r="AT267" s="155" t="s">
        <v>155</v>
      </c>
      <c r="AU267" s="155" t="s">
        <v>72</v>
      </c>
      <c r="AY267" s="14" t="s">
        <v>140</v>
      </c>
      <c r="BE267" s="156">
        <f t="shared" si="54"/>
        <v>0</v>
      </c>
      <c r="BF267" s="156">
        <f t="shared" si="55"/>
        <v>196</v>
      </c>
      <c r="BG267" s="156">
        <f t="shared" si="56"/>
        <v>0</v>
      </c>
      <c r="BH267" s="156">
        <f t="shared" si="57"/>
        <v>0</v>
      </c>
      <c r="BI267" s="156">
        <f t="shared" si="58"/>
        <v>0</v>
      </c>
      <c r="BJ267" s="14" t="s">
        <v>76</v>
      </c>
      <c r="BK267" s="156">
        <f t="shared" si="59"/>
        <v>196</v>
      </c>
      <c r="BL267" s="14" t="s">
        <v>82</v>
      </c>
      <c r="BM267" s="155" t="s">
        <v>624</v>
      </c>
    </row>
    <row r="268" spans="1:65" s="2" customFormat="1" ht="16.5" customHeight="1">
      <c r="A268" s="26"/>
      <c r="B268" s="143"/>
      <c r="C268" s="157" t="s">
        <v>375</v>
      </c>
      <c r="D268" s="157" t="s">
        <v>155</v>
      </c>
      <c r="E268" s="158" t="s">
        <v>1518</v>
      </c>
      <c r="F268" s="159" t="s">
        <v>1519</v>
      </c>
      <c r="G268" s="160" t="s">
        <v>187</v>
      </c>
      <c r="H268" s="161">
        <v>400</v>
      </c>
      <c r="I268" s="189">
        <v>0.12</v>
      </c>
      <c r="J268" s="162">
        <f t="shared" si="50"/>
        <v>48</v>
      </c>
      <c r="K268" s="163"/>
      <c r="L268" s="164"/>
      <c r="M268" s="165" t="s">
        <v>1</v>
      </c>
      <c r="N268" s="166" t="s">
        <v>34</v>
      </c>
      <c r="O268" s="153">
        <v>0</v>
      </c>
      <c r="P268" s="153">
        <f t="shared" si="51"/>
        <v>0</v>
      </c>
      <c r="Q268" s="153">
        <v>0</v>
      </c>
      <c r="R268" s="153">
        <f t="shared" si="52"/>
        <v>0</v>
      </c>
      <c r="S268" s="153">
        <v>0</v>
      </c>
      <c r="T268" s="154">
        <f t="shared" si="5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5" t="s">
        <v>154</v>
      </c>
      <c r="AT268" s="155" t="s">
        <v>155</v>
      </c>
      <c r="AU268" s="155" t="s">
        <v>72</v>
      </c>
      <c r="AY268" s="14" t="s">
        <v>140</v>
      </c>
      <c r="BE268" s="156">
        <f t="shared" si="54"/>
        <v>0</v>
      </c>
      <c r="BF268" s="156">
        <f t="shared" si="55"/>
        <v>48</v>
      </c>
      <c r="BG268" s="156">
        <f t="shared" si="56"/>
        <v>0</v>
      </c>
      <c r="BH268" s="156">
        <f t="shared" si="57"/>
        <v>0</v>
      </c>
      <c r="BI268" s="156">
        <f t="shared" si="58"/>
        <v>0</v>
      </c>
      <c r="BJ268" s="14" t="s">
        <v>76</v>
      </c>
      <c r="BK268" s="156">
        <f t="shared" si="59"/>
        <v>48</v>
      </c>
      <c r="BL268" s="14" t="s">
        <v>82</v>
      </c>
      <c r="BM268" s="155" t="s">
        <v>627</v>
      </c>
    </row>
    <row r="269" spans="1:65" s="2" customFormat="1" ht="16.5" customHeight="1">
      <c r="A269" s="26"/>
      <c r="B269" s="143"/>
      <c r="C269" s="157" t="s">
        <v>628</v>
      </c>
      <c r="D269" s="157" t="s">
        <v>155</v>
      </c>
      <c r="E269" s="158" t="s">
        <v>1520</v>
      </c>
      <c r="F269" s="159" t="s">
        <v>1521</v>
      </c>
      <c r="G269" s="160" t="s">
        <v>187</v>
      </c>
      <c r="H269" s="161">
        <v>200</v>
      </c>
      <c r="I269" s="189">
        <v>0.17</v>
      </c>
      <c r="J269" s="162">
        <f t="shared" si="50"/>
        <v>34</v>
      </c>
      <c r="K269" s="163"/>
      <c r="L269" s="164"/>
      <c r="M269" s="165" t="s">
        <v>1</v>
      </c>
      <c r="N269" s="166" t="s">
        <v>34</v>
      </c>
      <c r="O269" s="153">
        <v>0</v>
      </c>
      <c r="P269" s="153">
        <f t="shared" si="51"/>
        <v>0</v>
      </c>
      <c r="Q269" s="153">
        <v>0</v>
      </c>
      <c r="R269" s="153">
        <f t="shared" si="52"/>
        <v>0</v>
      </c>
      <c r="S269" s="153">
        <v>0</v>
      </c>
      <c r="T269" s="154">
        <f t="shared" si="5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5" t="s">
        <v>154</v>
      </c>
      <c r="AT269" s="155" t="s">
        <v>155</v>
      </c>
      <c r="AU269" s="155" t="s">
        <v>72</v>
      </c>
      <c r="AY269" s="14" t="s">
        <v>140</v>
      </c>
      <c r="BE269" s="156">
        <f t="shared" si="54"/>
        <v>0</v>
      </c>
      <c r="BF269" s="156">
        <f t="shared" si="55"/>
        <v>34</v>
      </c>
      <c r="BG269" s="156">
        <f t="shared" si="56"/>
        <v>0</v>
      </c>
      <c r="BH269" s="156">
        <f t="shared" si="57"/>
        <v>0</v>
      </c>
      <c r="BI269" s="156">
        <f t="shared" si="58"/>
        <v>0</v>
      </c>
      <c r="BJ269" s="14" t="s">
        <v>76</v>
      </c>
      <c r="BK269" s="156">
        <f t="shared" si="59"/>
        <v>34</v>
      </c>
      <c r="BL269" s="14" t="s">
        <v>82</v>
      </c>
      <c r="BM269" s="155" t="s">
        <v>631</v>
      </c>
    </row>
    <row r="270" spans="1:65" s="2" customFormat="1" ht="24.15" customHeight="1">
      <c r="A270" s="26"/>
      <c r="B270" s="143"/>
      <c r="C270" s="157" t="s">
        <v>378</v>
      </c>
      <c r="D270" s="157" t="s">
        <v>155</v>
      </c>
      <c r="E270" s="158" t="s">
        <v>1522</v>
      </c>
      <c r="F270" s="159" t="s">
        <v>1523</v>
      </c>
      <c r="G270" s="160" t="s">
        <v>1524</v>
      </c>
      <c r="H270" s="161">
        <v>3</v>
      </c>
      <c r="I270" s="189">
        <v>25.47</v>
      </c>
      <c r="J270" s="162">
        <f t="shared" si="50"/>
        <v>76.41</v>
      </c>
      <c r="K270" s="163"/>
      <c r="L270" s="164"/>
      <c r="M270" s="165" t="s">
        <v>1</v>
      </c>
      <c r="N270" s="166" t="s">
        <v>34</v>
      </c>
      <c r="O270" s="153">
        <v>0</v>
      </c>
      <c r="P270" s="153">
        <f t="shared" si="51"/>
        <v>0</v>
      </c>
      <c r="Q270" s="153">
        <v>0</v>
      </c>
      <c r="R270" s="153">
        <f t="shared" si="52"/>
        <v>0</v>
      </c>
      <c r="S270" s="153">
        <v>0</v>
      </c>
      <c r="T270" s="154">
        <f t="shared" si="5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5" t="s">
        <v>154</v>
      </c>
      <c r="AT270" s="155" t="s">
        <v>155</v>
      </c>
      <c r="AU270" s="155" t="s">
        <v>72</v>
      </c>
      <c r="AY270" s="14" t="s">
        <v>140</v>
      </c>
      <c r="BE270" s="156">
        <f t="shared" si="54"/>
        <v>0</v>
      </c>
      <c r="BF270" s="156">
        <f t="shared" si="55"/>
        <v>76.41</v>
      </c>
      <c r="BG270" s="156">
        <f t="shared" si="56"/>
        <v>0</v>
      </c>
      <c r="BH270" s="156">
        <f t="shared" si="57"/>
        <v>0</v>
      </c>
      <c r="BI270" s="156">
        <f t="shared" si="58"/>
        <v>0</v>
      </c>
      <c r="BJ270" s="14" t="s">
        <v>76</v>
      </c>
      <c r="BK270" s="156">
        <f t="shared" si="59"/>
        <v>76.41</v>
      </c>
      <c r="BL270" s="14" t="s">
        <v>82</v>
      </c>
      <c r="BM270" s="155" t="s">
        <v>634</v>
      </c>
    </row>
    <row r="271" spans="1:65" s="2" customFormat="1" ht="16.5" customHeight="1">
      <c r="A271" s="26"/>
      <c r="B271" s="143"/>
      <c r="C271" s="157" t="s">
        <v>635</v>
      </c>
      <c r="D271" s="157" t="s">
        <v>155</v>
      </c>
      <c r="E271" s="158" t="s">
        <v>1525</v>
      </c>
      <c r="F271" s="159" t="s">
        <v>1526</v>
      </c>
      <c r="G271" s="160" t="s">
        <v>187</v>
      </c>
      <c r="H271" s="161">
        <v>65</v>
      </c>
      <c r="I271" s="189">
        <v>0.48</v>
      </c>
      <c r="J271" s="162">
        <f t="shared" si="50"/>
        <v>31.2</v>
      </c>
      <c r="K271" s="163"/>
      <c r="L271" s="164"/>
      <c r="M271" s="165" t="s">
        <v>1</v>
      </c>
      <c r="N271" s="166" t="s">
        <v>34</v>
      </c>
      <c r="O271" s="153">
        <v>0</v>
      </c>
      <c r="P271" s="153">
        <f t="shared" si="51"/>
        <v>0</v>
      </c>
      <c r="Q271" s="153">
        <v>0</v>
      </c>
      <c r="R271" s="153">
        <f t="shared" si="52"/>
        <v>0</v>
      </c>
      <c r="S271" s="153">
        <v>0</v>
      </c>
      <c r="T271" s="154">
        <f t="shared" si="5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5" t="s">
        <v>154</v>
      </c>
      <c r="AT271" s="155" t="s">
        <v>155</v>
      </c>
      <c r="AU271" s="155" t="s">
        <v>72</v>
      </c>
      <c r="AY271" s="14" t="s">
        <v>140</v>
      </c>
      <c r="BE271" s="156">
        <f t="shared" si="54"/>
        <v>0</v>
      </c>
      <c r="BF271" s="156">
        <f t="shared" si="55"/>
        <v>31.2</v>
      </c>
      <c r="BG271" s="156">
        <f t="shared" si="56"/>
        <v>0</v>
      </c>
      <c r="BH271" s="156">
        <f t="shared" si="57"/>
        <v>0</v>
      </c>
      <c r="BI271" s="156">
        <f t="shared" si="58"/>
        <v>0</v>
      </c>
      <c r="BJ271" s="14" t="s">
        <v>76</v>
      </c>
      <c r="BK271" s="156">
        <f t="shared" si="59"/>
        <v>31.2</v>
      </c>
      <c r="BL271" s="14" t="s">
        <v>82</v>
      </c>
      <c r="BM271" s="155" t="s">
        <v>638</v>
      </c>
    </row>
    <row r="272" spans="1:65" s="2" customFormat="1" ht="24.15" customHeight="1">
      <c r="A272" s="26"/>
      <c r="B272" s="143"/>
      <c r="C272" s="157" t="s">
        <v>382</v>
      </c>
      <c r="D272" s="157" t="s">
        <v>155</v>
      </c>
      <c r="E272" s="158" t="s">
        <v>1527</v>
      </c>
      <c r="F272" s="159" t="s">
        <v>1528</v>
      </c>
      <c r="G272" s="160" t="s">
        <v>187</v>
      </c>
      <c r="H272" s="161">
        <v>32</v>
      </c>
      <c r="I272" s="189">
        <v>3.79</v>
      </c>
      <c r="J272" s="162">
        <f t="shared" si="50"/>
        <v>121.28</v>
      </c>
      <c r="K272" s="163"/>
      <c r="L272" s="164"/>
      <c r="M272" s="165" t="s">
        <v>1</v>
      </c>
      <c r="N272" s="166" t="s">
        <v>34</v>
      </c>
      <c r="O272" s="153">
        <v>0</v>
      </c>
      <c r="P272" s="153">
        <f t="shared" si="51"/>
        <v>0</v>
      </c>
      <c r="Q272" s="153">
        <v>0</v>
      </c>
      <c r="R272" s="153">
        <f t="shared" si="52"/>
        <v>0</v>
      </c>
      <c r="S272" s="153">
        <v>0</v>
      </c>
      <c r="T272" s="154">
        <f t="shared" si="5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5" t="s">
        <v>154</v>
      </c>
      <c r="AT272" s="155" t="s">
        <v>155</v>
      </c>
      <c r="AU272" s="155" t="s">
        <v>72</v>
      </c>
      <c r="AY272" s="14" t="s">
        <v>140</v>
      </c>
      <c r="BE272" s="156">
        <f t="shared" si="54"/>
        <v>0</v>
      </c>
      <c r="BF272" s="156">
        <f t="shared" si="55"/>
        <v>121.28</v>
      </c>
      <c r="BG272" s="156">
        <f t="shared" si="56"/>
        <v>0</v>
      </c>
      <c r="BH272" s="156">
        <f t="shared" si="57"/>
        <v>0</v>
      </c>
      <c r="BI272" s="156">
        <f t="shared" si="58"/>
        <v>0</v>
      </c>
      <c r="BJ272" s="14" t="s">
        <v>76</v>
      </c>
      <c r="BK272" s="156">
        <f t="shared" si="59"/>
        <v>121.28</v>
      </c>
      <c r="BL272" s="14" t="s">
        <v>82</v>
      </c>
      <c r="BM272" s="155" t="s">
        <v>641</v>
      </c>
    </row>
    <row r="273" spans="1:65" s="2" customFormat="1" ht="24.15" customHeight="1">
      <c r="A273" s="26"/>
      <c r="B273" s="143"/>
      <c r="C273" s="157" t="s">
        <v>642</v>
      </c>
      <c r="D273" s="157" t="s">
        <v>155</v>
      </c>
      <c r="E273" s="158" t="s">
        <v>1529</v>
      </c>
      <c r="F273" s="159" t="s">
        <v>1530</v>
      </c>
      <c r="G273" s="160" t="s">
        <v>187</v>
      </c>
      <c r="H273" s="161">
        <v>5</v>
      </c>
      <c r="I273" s="189">
        <v>2.75</v>
      </c>
      <c r="J273" s="162">
        <f t="shared" si="50"/>
        <v>13.75</v>
      </c>
      <c r="K273" s="163"/>
      <c r="L273" s="164"/>
      <c r="M273" s="165" t="s">
        <v>1</v>
      </c>
      <c r="N273" s="166" t="s">
        <v>34</v>
      </c>
      <c r="O273" s="153">
        <v>0</v>
      </c>
      <c r="P273" s="153">
        <f t="shared" si="51"/>
        <v>0</v>
      </c>
      <c r="Q273" s="153">
        <v>0</v>
      </c>
      <c r="R273" s="153">
        <f t="shared" si="52"/>
        <v>0</v>
      </c>
      <c r="S273" s="153">
        <v>0</v>
      </c>
      <c r="T273" s="154">
        <f t="shared" si="5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5" t="s">
        <v>154</v>
      </c>
      <c r="AT273" s="155" t="s">
        <v>155</v>
      </c>
      <c r="AU273" s="155" t="s">
        <v>72</v>
      </c>
      <c r="AY273" s="14" t="s">
        <v>140</v>
      </c>
      <c r="BE273" s="156">
        <f t="shared" si="54"/>
        <v>0</v>
      </c>
      <c r="BF273" s="156">
        <f t="shared" si="55"/>
        <v>13.75</v>
      </c>
      <c r="BG273" s="156">
        <f t="shared" si="56"/>
        <v>0</v>
      </c>
      <c r="BH273" s="156">
        <f t="shared" si="57"/>
        <v>0</v>
      </c>
      <c r="BI273" s="156">
        <f t="shared" si="58"/>
        <v>0</v>
      </c>
      <c r="BJ273" s="14" t="s">
        <v>76</v>
      </c>
      <c r="BK273" s="156">
        <f t="shared" si="59"/>
        <v>13.75</v>
      </c>
      <c r="BL273" s="14" t="s">
        <v>82</v>
      </c>
      <c r="BM273" s="155" t="s">
        <v>645</v>
      </c>
    </row>
    <row r="274" spans="1:65" s="2" customFormat="1" ht="21.75" customHeight="1">
      <c r="A274" s="26"/>
      <c r="B274" s="143"/>
      <c r="C274" s="157" t="s">
        <v>385</v>
      </c>
      <c r="D274" s="157" t="s">
        <v>155</v>
      </c>
      <c r="E274" s="158" t="s">
        <v>1531</v>
      </c>
      <c r="F274" s="159" t="s">
        <v>1532</v>
      </c>
      <c r="G274" s="160" t="s">
        <v>187</v>
      </c>
      <c r="H274" s="161">
        <v>5</v>
      </c>
      <c r="I274" s="189">
        <v>6.93</v>
      </c>
      <c r="J274" s="162">
        <f t="shared" si="50"/>
        <v>34.65</v>
      </c>
      <c r="K274" s="163"/>
      <c r="L274" s="164"/>
      <c r="M274" s="165" t="s">
        <v>1</v>
      </c>
      <c r="N274" s="166" t="s">
        <v>34</v>
      </c>
      <c r="O274" s="153">
        <v>0</v>
      </c>
      <c r="P274" s="153">
        <f t="shared" si="51"/>
        <v>0</v>
      </c>
      <c r="Q274" s="153">
        <v>0</v>
      </c>
      <c r="R274" s="153">
        <f t="shared" si="52"/>
        <v>0</v>
      </c>
      <c r="S274" s="153">
        <v>0</v>
      </c>
      <c r="T274" s="154">
        <f t="shared" si="5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5" t="s">
        <v>154</v>
      </c>
      <c r="AT274" s="155" t="s">
        <v>155</v>
      </c>
      <c r="AU274" s="155" t="s">
        <v>72</v>
      </c>
      <c r="AY274" s="14" t="s">
        <v>140</v>
      </c>
      <c r="BE274" s="156">
        <f t="shared" si="54"/>
        <v>0</v>
      </c>
      <c r="BF274" s="156">
        <f t="shared" si="55"/>
        <v>34.65</v>
      </c>
      <c r="BG274" s="156">
        <f t="shared" si="56"/>
        <v>0</v>
      </c>
      <c r="BH274" s="156">
        <f t="shared" si="57"/>
        <v>0</v>
      </c>
      <c r="BI274" s="156">
        <f t="shared" si="58"/>
        <v>0</v>
      </c>
      <c r="BJ274" s="14" t="s">
        <v>76</v>
      </c>
      <c r="BK274" s="156">
        <f t="shared" si="59"/>
        <v>34.65</v>
      </c>
      <c r="BL274" s="14" t="s">
        <v>82</v>
      </c>
      <c r="BM274" s="155" t="s">
        <v>648</v>
      </c>
    </row>
    <row r="275" spans="1:65" s="2" customFormat="1" ht="16.5" customHeight="1">
      <c r="A275" s="26"/>
      <c r="B275" s="143"/>
      <c r="C275" s="157" t="s">
        <v>649</v>
      </c>
      <c r="D275" s="157" t="s">
        <v>155</v>
      </c>
      <c r="E275" s="158" t="s">
        <v>1533</v>
      </c>
      <c r="F275" s="159" t="s">
        <v>1534</v>
      </c>
      <c r="G275" s="160" t="s">
        <v>187</v>
      </c>
      <c r="H275" s="161">
        <v>10</v>
      </c>
      <c r="I275" s="189">
        <v>2.74</v>
      </c>
      <c r="J275" s="162">
        <f t="shared" si="50"/>
        <v>27.4</v>
      </c>
      <c r="K275" s="163"/>
      <c r="L275" s="164"/>
      <c r="M275" s="165" t="s">
        <v>1</v>
      </c>
      <c r="N275" s="166" t="s">
        <v>34</v>
      </c>
      <c r="O275" s="153">
        <v>0</v>
      </c>
      <c r="P275" s="153">
        <f t="shared" si="51"/>
        <v>0</v>
      </c>
      <c r="Q275" s="153">
        <v>0</v>
      </c>
      <c r="R275" s="153">
        <f t="shared" si="52"/>
        <v>0</v>
      </c>
      <c r="S275" s="153">
        <v>0</v>
      </c>
      <c r="T275" s="154">
        <f t="shared" si="5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5" t="s">
        <v>154</v>
      </c>
      <c r="AT275" s="155" t="s">
        <v>155</v>
      </c>
      <c r="AU275" s="155" t="s">
        <v>72</v>
      </c>
      <c r="AY275" s="14" t="s">
        <v>140</v>
      </c>
      <c r="BE275" s="156">
        <f t="shared" si="54"/>
        <v>0</v>
      </c>
      <c r="BF275" s="156">
        <f t="shared" si="55"/>
        <v>27.4</v>
      </c>
      <c r="BG275" s="156">
        <f t="shared" si="56"/>
        <v>0</v>
      </c>
      <c r="BH275" s="156">
        <f t="shared" si="57"/>
        <v>0</v>
      </c>
      <c r="BI275" s="156">
        <f t="shared" si="58"/>
        <v>0</v>
      </c>
      <c r="BJ275" s="14" t="s">
        <v>76</v>
      </c>
      <c r="BK275" s="156">
        <f t="shared" si="59"/>
        <v>27.4</v>
      </c>
      <c r="BL275" s="14" t="s">
        <v>82</v>
      </c>
      <c r="BM275" s="155" t="s">
        <v>652</v>
      </c>
    </row>
    <row r="276" spans="1:65" s="2" customFormat="1" ht="16.5" customHeight="1">
      <c r="A276" s="26"/>
      <c r="B276" s="143"/>
      <c r="C276" s="157" t="s">
        <v>389</v>
      </c>
      <c r="D276" s="157" t="s">
        <v>155</v>
      </c>
      <c r="E276" s="158" t="s">
        <v>1535</v>
      </c>
      <c r="F276" s="159" t="s">
        <v>1536</v>
      </c>
      <c r="G276" s="160" t="s">
        <v>187</v>
      </c>
      <c r="H276" s="161">
        <v>10</v>
      </c>
      <c r="I276" s="189">
        <v>3.38</v>
      </c>
      <c r="J276" s="162">
        <f t="shared" si="50"/>
        <v>33.799999999999997</v>
      </c>
      <c r="K276" s="163"/>
      <c r="L276" s="164"/>
      <c r="M276" s="165" t="s">
        <v>1</v>
      </c>
      <c r="N276" s="166" t="s">
        <v>34</v>
      </c>
      <c r="O276" s="153">
        <v>0</v>
      </c>
      <c r="P276" s="153">
        <f t="shared" si="51"/>
        <v>0</v>
      </c>
      <c r="Q276" s="153">
        <v>0</v>
      </c>
      <c r="R276" s="153">
        <f t="shared" si="52"/>
        <v>0</v>
      </c>
      <c r="S276" s="153">
        <v>0</v>
      </c>
      <c r="T276" s="154">
        <f t="shared" si="5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5" t="s">
        <v>154</v>
      </c>
      <c r="AT276" s="155" t="s">
        <v>155</v>
      </c>
      <c r="AU276" s="155" t="s">
        <v>72</v>
      </c>
      <c r="AY276" s="14" t="s">
        <v>140</v>
      </c>
      <c r="BE276" s="156">
        <f t="shared" si="54"/>
        <v>0</v>
      </c>
      <c r="BF276" s="156">
        <f t="shared" si="55"/>
        <v>33.799999999999997</v>
      </c>
      <c r="BG276" s="156">
        <f t="shared" si="56"/>
        <v>0</v>
      </c>
      <c r="BH276" s="156">
        <f t="shared" si="57"/>
        <v>0</v>
      </c>
      <c r="BI276" s="156">
        <f t="shared" si="58"/>
        <v>0</v>
      </c>
      <c r="BJ276" s="14" t="s">
        <v>76</v>
      </c>
      <c r="BK276" s="156">
        <f t="shared" si="59"/>
        <v>33.799999999999997</v>
      </c>
      <c r="BL276" s="14" t="s">
        <v>82</v>
      </c>
      <c r="BM276" s="155" t="s">
        <v>655</v>
      </c>
    </row>
    <row r="277" spans="1:65" s="2" customFormat="1" ht="24.15" customHeight="1">
      <c r="A277" s="26"/>
      <c r="B277" s="143"/>
      <c r="C277" s="157" t="s">
        <v>656</v>
      </c>
      <c r="D277" s="157" t="s">
        <v>155</v>
      </c>
      <c r="E277" s="158" t="s">
        <v>1537</v>
      </c>
      <c r="F277" s="159" t="s">
        <v>1538</v>
      </c>
      <c r="G277" s="160" t="s">
        <v>187</v>
      </c>
      <c r="H277" s="161">
        <v>1</v>
      </c>
      <c r="I277" s="189">
        <v>9.18</v>
      </c>
      <c r="J277" s="162">
        <f t="shared" si="50"/>
        <v>9.18</v>
      </c>
      <c r="K277" s="163"/>
      <c r="L277" s="164"/>
      <c r="M277" s="165" t="s">
        <v>1</v>
      </c>
      <c r="N277" s="166" t="s">
        <v>34</v>
      </c>
      <c r="O277" s="153">
        <v>0</v>
      </c>
      <c r="P277" s="153">
        <f t="shared" si="51"/>
        <v>0</v>
      </c>
      <c r="Q277" s="153">
        <v>0</v>
      </c>
      <c r="R277" s="153">
        <f t="shared" si="52"/>
        <v>0</v>
      </c>
      <c r="S277" s="153">
        <v>0</v>
      </c>
      <c r="T277" s="154">
        <f t="shared" si="5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5" t="s">
        <v>154</v>
      </c>
      <c r="AT277" s="155" t="s">
        <v>155</v>
      </c>
      <c r="AU277" s="155" t="s">
        <v>72</v>
      </c>
      <c r="AY277" s="14" t="s">
        <v>140</v>
      </c>
      <c r="BE277" s="156">
        <f t="shared" si="54"/>
        <v>0</v>
      </c>
      <c r="BF277" s="156">
        <f t="shared" si="55"/>
        <v>9.18</v>
      </c>
      <c r="BG277" s="156">
        <f t="shared" si="56"/>
        <v>0</v>
      </c>
      <c r="BH277" s="156">
        <f t="shared" si="57"/>
        <v>0</v>
      </c>
      <c r="BI277" s="156">
        <f t="shared" si="58"/>
        <v>0</v>
      </c>
      <c r="BJ277" s="14" t="s">
        <v>76</v>
      </c>
      <c r="BK277" s="156">
        <f t="shared" si="59"/>
        <v>9.18</v>
      </c>
      <c r="BL277" s="14" t="s">
        <v>82</v>
      </c>
      <c r="BM277" s="155" t="s">
        <v>659</v>
      </c>
    </row>
    <row r="278" spans="1:65" s="12" customFormat="1" ht="25.95" customHeight="1">
      <c r="B278" s="131"/>
      <c r="D278" s="132" t="s">
        <v>67</v>
      </c>
      <c r="E278" s="133" t="s">
        <v>1539</v>
      </c>
      <c r="F278" s="133" t="s">
        <v>763</v>
      </c>
      <c r="I278" s="188"/>
      <c r="J278" s="134">
        <f>BK278</f>
        <v>1417.24</v>
      </c>
      <c r="L278" s="131"/>
      <c r="M278" s="135"/>
      <c r="N278" s="136"/>
      <c r="O278" s="136"/>
      <c r="P278" s="137">
        <f>SUM(P279:P289)</f>
        <v>0</v>
      </c>
      <c r="Q278" s="136"/>
      <c r="R278" s="137">
        <f>SUM(R279:R289)</f>
        <v>0</v>
      </c>
      <c r="S278" s="136"/>
      <c r="T278" s="138">
        <f>SUM(T279:T289)</f>
        <v>0</v>
      </c>
      <c r="AR278" s="132" t="s">
        <v>72</v>
      </c>
      <c r="AT278" s="139" t="s">
        <v>67</v>
      </c>
      <c r="AU278" s="139" t="s">
        <v>68</v>
      </c>
      <c r="AY278" s="132" t="s">
        <v>140</v>
      </c>
      <c r="BK278" s="140">
        <f>SUM(BK279:BK289)</f>
        <v>1417.24</v>
      </c>
    </row>
    <row r="279" spans="1:65" s="2" customFormat="1" ht="16.5" customHeight="1">
      <c r="A279" s="26"/>
      <c r="B279" s="143"/>
      <c r="C279" s="144" t="s">
        <v>392</v>
      </c>
      <c r="D279" s="144" t="s">
        <v>142</v>
      </c>
      <c r="E279" s="145" t="s">
        <v>1540</v>
      </c>
      <c r="F279" s="146" t="s">
        <v>1541</v>
      </c>
      <c r="G279" s="147" t="s">
        <v>187</v>
      </c>
      <c r="H279" s="148">
        <v>65</v>
      </c>
      <c r="I279" s="190">
        <v>1.9</v>
      </c>
      <c r="J279" s="149">
        <f t="shared" ref="J279:J289" si="60">ROUND(I279*H279,2)</f>
        <v>123.5</v>
      </c>
      <c r="K279" s="150"/>
      <c r="L279" s="27"/>
      <c r="M279" s="151" t="s">
        <v>1</v>
      </c>
      <c r="N279" s="152" t="s">
        <v>34</v>
      </c>
      <c r="O279" s="153">
        <v>0</v>
      </c>
      <c r="P279" s="153">
        <f t="shared" ref="P279:P289" si="61">O279*H279</f>
        <v>0</v>
      </c>
      <c r="Q279" s="153">
        <v>0</v>
      </c>
      <c r="R279" s="153">
        <f t="shared" ref="R279:R289" si="62">Q279*H279</f>
        <v>0</v>
      </c>
      <c r="S279" s="153">
        <v>0</v>
      </c>
      <c r="T279" s="154">
        <f t="shared" ref="T279:T289" si="63">S279*H279</f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5" t="s">
        <v>82</v>
      </c>
      <c r="AT279" s="155" t="s">
        <v>142</v>
      </c>
      <c r="AU279" s="155" t="s">
        <v>72</v>
      </c>
      <c r="AY279" s="14" t="s">
        <v>140</v>
      </c>
      <c r="BE279" s="156">
        <f t="shared" ref="BE279:BE289" si="64">IF(N279="základná",J279,0)</f>
        <v>0</v>
      </c>
      <c r="BF279" s="156">
        <f t="shared" ref="BF279:BF289" si="65">IF(N279="znížená",J279,0)</f>
        <v>123.5</v>
      </c>
      <c r="BG279" s="156">
        <f t="shared" ref="BG279:BG289" si="66">IF(N279="zákl. prenesená",J279,0)</f>
        <v>0</v>
      </c>
      <c r="BH279" s="156">
        <f t="shared" ref="BH279:BH289" si="67">IF(N279="zníž. prenesená",J279,0)</f>
        <v>0</v>
      </c>
      <c r="BI279" s="156">
        <f t="shared" ref="BI279:BI289" si="68">IF(N279="nulová",J279,0)</f>
        <v>0</v>
      </c>
      <c r="BJ279" s="14" t="s">
        <v>76</v>
      </c>
      <c r="BK279" s="156">
        <f t="shared" ref="BK279:BK289" si="69">ROUND(I279*H279,2)</f>
        <v>123.5</v>
      </c>
      <c r="BL279" s="14" t="s">
        <v>82</v>
      </c>
      <c r="BM279" s="155" t="s">
        <v>662</v>
      </c>
    </row>
    <row r="280" spans="1:65" s="2" customFormat="1" ht="24.15" customHeight="1">
      <c r="A280" s="26"/>
      <c r="B280" s="143"/>
      <c r="C280" s="144" t="s">
        <v>663</v>
      </c>
      <c r="D280" s="144" t="s">
        <v>142</v>
      </c>
      <c r="E280" s="145" t="s">
        <v>1542</v>
      </c>
      <c r="F280" s="146" t="s">
        <v>1543</v>
      </c>
      <c r="G280" s="147" t="s">
        <v>187</v>
      </c>
      <c r="H280" s="148">
        <v>42</v>
      </c>
      <c r="I280" s="190">
        <v>2.77</v>
      </c>
      <c r="J280" s="149">
        <f t="shared" si="60"/>
        <v>116.34</v>
      </c>
      <c r="K280" s="150"/>
      <c r="L280" s="27"/>
      <c r="M280" s="151" t="s">
        <v>1</v>
      </c>
      <c r="N280" s="152" t="s">
        <v>34</v>
      </c>
      <c r="O280" s="153">
        <v>0</v>
      </c>
      <c r="P280" s="153">
        <f t="shared" si="61"/>
        <v>0</v>
      </c>
      <c r="Q280" s="153">
        <v>0</v>
      </c>
      <c r="R280" s="153">
        <f t="shared" si="62"/>
        <v>0</v>
      </c>
      <c r="S280" s="153">
        <v>0</v>
      </c>
      <c r="T280" s="154">
        <f t="shared" si="6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5" t="s">
        <v>82</v>
      </c>
      <c r="AT280" s="155" t="s">
        <v>142</v>
      </c>
      <c r="AU280" s="155" t="s">
        <v>72</v>
      </c>
      <c r="AY280" s="14" t="s">
        <v>140</v>
      </c>
      <c r="BE280" s="156">
        <f t="shared" si="64"/>
        <v>0</v>
      </c>
      <c r="BF280" s="156">
        <f t="shared" si="65"/>
        <v>116.34</v>
      </c>
      <c r="BG280" s="156">
        <f t="shared" si="66"/>
        <v>0</v>
      </c>
      <c r="BH280" s="156">
        <f t="shared" si="67"/>
        <v>0</v>
      </c>
      <c r="BI280" s="156">
        <f t="shared" si="68"/>
        <v>0</v>
      </c>
      <c r="BJ280" s="14" t="s">
        <v>76</v>
      </c>
      <c r="BK280" s="156">
        <f t="shared" si="69"/>
        <v>116.34</v>
      </c>
      <c r="BL280" s="14" t="s">
        <v>82</v>
      </c>
      <c r="BM280" s="155" t="s">
        <v>666</v>
      </c>
    </row>
    <row r="281" spans="1:65" s="2" customFormat="1" ht="24.15" customHeight="1">
      <c r="A281" s="26"/>
      <c r="B281" s="143"/>
      <c r="C281" s="144" t="s">
        <v>396</v>
      </c>
      <c r="D281" s="144" t="s">
        <v>142</v>
      </c>
      <c r="E281" s="145" t="s">
        <v>1544</v>
      </c>
      <c r="F281" s="146" t="s">
        <v>1545</v>
      </c>
      <c r="G281" s="147" t="s">
        <v>264</v>
      </c>
      <c r="H281" s="148">
        <v>30</v>
      </c>
      <c r="I281" s="190">
        <v>0.7</v>
      </c>
      <c r="J281" s="149">
        <f t="shared" si="60"/>
        <v>21</v>
      </c>
      <c r="K281" s="150"/>
      <c r="L281" s="27"/>
      <c r="M281" s="151" t="s">
        <v>1</v>
      </c>
      <c r="N281" s="152" t="s">
        <v>34</v>
      </c>
      <c r="O281" s="153">
        <v>0</v>
      </c>
      <c r="P281" s="153">
        <f t="shared" si="61"/>
        <v>0</v>
      </c>
      <c r="Q281" s="153">
        <v>0</v>
      </c>
      <c r="R281" s="153">
        <f t="shared" si="62"/>
        <v>0</v>
      </c>
      <c r="S281" s="153">
        <v>0</v>
      </c>
      <c r="T281" s="154">
        <f t="shared" si="6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5" t="s">
        <v>82</v>
      </c>
      <c r="AT281" s="155" t="s">
        <v>142</v>
      </c>
      <c r="AU281" s="155" t="s">
        <v>72</v>
      </c>
      <c r="AY281" s="14" t="s">
        <v>140</v>
      </c>
      <c r="BE281" s="156">
        <f t="shared" si="64"/>
        <v>0</v>
      </c>
      <c r="BF281" s="156">
        <f t="shared" si="65"/>
        <v>21</v>
      </c>
      <c r="BG281" s="156">
        <f t="shared" si="66"/>
        <v>0</v>
      </c>
      <c r="BH281" s="156">
        <f t="shared" si="67"/>
        <v>0</v>
      </c>
      <c r="BI281" s="156">
        <f t="shared" si="68"/>
        <v>0</v>
      </c>
      <c r="BJ281" s="14" t="s">
        <v>76</v>
      </c>
      <c r="BK281" s="156">
        <f t="shared" si="69"/>
        <v>21</v>
      </c>
      <c r="BL281" s="14" t="s">
        <v>82</v>
      </c>
      <c r="BM281" s="155" t="s">
        <v>669</v>
      </c>
    </row>
    <row r="282" spans="1:65" s="2" customFormat="1" ht="24.15" customHeight="1">
      <c r="A282" s="26"/>
      <c r="B282" s="143"/>
      <c r="C282" s="144" t="s">
        <v>670</v>
      </c>
      <c r="D282" s="144" t="s">
        <v>142</v>
      </c>
      <c r="E282" s="145" t="s">
        <v>1546</v>
      </c>
      <c r="F282" s="146" t="s">
        <v>1547</v>
      </c>
      <c r="G282" s="147" t="s">
        <v>264</v>
      </c>
      <c r="H282" s="148">
        <v>465</v>
      </c>
      <c r="I282" s="190">
        <v>0.8</v>
      </c>
      <c r="J282" s="149">
        <f t="shared" si="60"/>
        <v>372</v>
      </c>
      <c r="K282" s="150"/>
      <c r="L282" s="27"/>
      <c r="M282" s="151" t="s">
        <v>1</v>
      </c>
      <c r="N282" s="152" t="s">
        <v>34</v>
      </c>
      <c r="O282" s="153">
        <v>0</v>
      </c>
      <c r="P282" s="153">
        <f t="shared" si="61"/>
        <v>0</v>
      </c>
      <c r="Q282" s="153">
        <v>0</v>
      </c>
      <c r="R282" s="153">
        <f t="shared" si="62"/>
        <v>0</v>
      </c>
      <c r="S282" s="153">
        <v>0</v>
      </c>
      <c r="T282" s="154">
        <f t="shared" si="6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5" t="s">
        <v>82</v>
      </c>
      <c r="AT282" s="155" t="s">
        <v>142</v>
      </c>
      <c r="AU282" s="155" t="s">
        <v>72</v>
      </c>
      <c r="AY282" s="14" t="s">
        <v>140</v>
      </c>
      <c r="BE282" s="156">
        <f t="shared" si="64"/>
        <v>0</v>
      </c>
      <c r="BF282" s="156">
        <f t="shared" si="65"/>
        <v>372</v>
      </c>
      <c r="BG282" s="156">
        <f t="shared" si="66"/>
        <v>0</v>
      </c>
      <c r="BH282" s="156">
        <f t="shared" si="67"/>
        <v>0</v>
      </c>
      <c r="BI282" s="156">
        <f t="shared" si="68"/>
        <v>0</v>
      </c>
      <c r="BJ282" s="14" t="s">
        <v>76</v>
      </c>
      <c r="BK282" s="156">
        <f t="shared" si="69"/>
        <v>372</v>
      </c>
      <c r="BL282" s="14" t="s">
        <v>82</v>
      </c>
      <c r="BM282" s="155" t="s">
        <v>673</v>
      </c>
    </row>
    <row r="283" spans="1:65" s="2" customFormat="1" ht="24.15" customHeight="1">
      <c r="A283" s="26"/>
      <c r="B283" s="143"/>
      <c r="C283" s="144" t="s">
        <v>401</v>
      </c>
      <c r="D283" s="144" t="s">
        <v>142</v>
      </c>
      <c r="E283" s="145" t="s">
        <v>1548</v>
      </c>
      <c r="F283" s="146" t="s">
        <v>1549</v>
      </c>
      <c r="G283" s="147" t="s">
        <v>264</v>
      </c>
      <c r="H283" s="148">
        <v>418</v>
      </c>
      <c r="I283" s="190">
        <v>0.8</v>
      </c>
      <c r="J283" s="149">
        <f t="shared" si="60"/>
        <v>334.4</v>
      </c>
      <c r="K283" s="150"/>
      <c r="L283" s="27"/>
      <c r="M283" s="151" t="s">
        <v>1</v>
      </c>
      <c r="N283" s="152" t="s">
        <v>34</v>
      </c>
      <c r="O283" s="153">
        <v>0</v>
      </c>
      <c r="P283" s="153">
        <f t="shared" si="61"/>
        <v>0</v>
      </c>
      <c r="Q283" s="153">
        <v>0</v>
      </c>
      <c r="R283" s="153">
        <f t="shared" si="62"/>
        <v>0</v>
      </c>
      <c r="S283" s="153">
        <v>0</v>
      </c>
      <c r="T283" s="154">
        <f t="shared" si="6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5" t="s">
        <v>82</v>
      </c>
      <c r="AT283" s="155" t="s">
        <v>142</v>
      </c>
      <c r="AU283" s="155" t="s">
        <v>72</v>
      </c>
      <c r="AY283" s="14" t="s">
        <v>140</v>
      </c>
      <c r="BE283" s="156">
        <f t="shared" si="64"/>
        <v>0</v>
      </c>
      <c r="BF283" s="156">
        <f t="shared" si="65"/>
        <v>334.4</v>
      </c>
      <c r="BG283" s="156">
        <f t="shared" si="66"/>
        <v>0</v>
      </c>
      <c r="BH283" s="156">
        <f t="shared" si="67"/>
        <v>0</v>
      </c>
      <c r="BI283" s="156">
        <f t="shared" si="68"/>
        <v>0</v>
      </c>
      <c r="BJ283" s="14" t="s">
        <v>76</v>
      </c>
      <c r="BK283" s="156">
        <f t="shared" si="69"/>
        <v>334.4</v>
      </c>
      <c r="BL283" s="14" t="s">
        <v>82</v>
      </c>
      <c r="BM283" s="155" t="s">
        <v>678</v>
      </c>
    </row>
    <row r="284" spans="1:65" s="2" customFormat="1" ht="24.15" customHeight="1">
      <c r="A284" s="26"/>
      <c r="B284" s="143"/>
      <c r="C284" s="144" t="s">
        <v>679</v>
      </c>
      <c r="D284" s="144" t="s">
        <v>142</v>
      </c>
      <c r="E284" s="145" t="s">
        <v>1550</v>
      </c>
      <c r="F284" s="146" t="s">
        <v>1551</v>
      </c>
      <c r="G284" s="147" t="s">
        <v>264</v>
      </c>
      <c r="H284" s="148">
        <v>215</v>
      </c>
      <c r="I284" s="190">
        <v>0.8</v>
      </c>
      <c r="J284" s="149">
        <f t="shared" si="60"/>
        <v>172</v>
      </c>
      <c r="K284" s="150"/>
      <c r="L284" s="27"/>
      <c r="M284" s="151" t="s">
        <v>1</v>
      </c>
      <c r="N284" s="152" t="s">
        <v>34</v>
      </c>
      <c r="O284" s="153">
        <v>0</v>
      </c>
      <c r="P284" s="153">
        <f t="shared" si="61"/>
        <v>0</v>
      </c>
      <c r="Q284" s="153">
        <v>0</v>
      </c>
      <c r="R284" s="153">
        <f t="shared" si="62"/>
        <v>0</v>
      </c>
      <c r="S284" s="153">
        <v>0</v>
      </c>
      <c r="T284" s="154">
        <f t="shared" si="6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5" t="s">
        <v>82</v>
      </c>
      <c r="AT284" s="155" t="s">
        <v>142</v>
      </c>
      <c r="AU284" s="155" t="s">
        <v>72</v>
      </c>
      <c r="AY284" s="14" t="s">
        <v>140</v>
      </c>
      <c r="BE284" s="156">
        <f t="shared" si="64"/>
        <v>0</v>
      </c>
      <c r="BF284" s="156">
        <f t="shared" si="65"/>
        <v>172</v>
      </c>
      <c r="BG284" s="156">
        <f t="shared" si="66"/>
        <v>0</v>
      </c>
      <c r="BH284" s="156">
        <f t="shared" si="67"/>
        <v>0</v>
      </c>
      <c r="BI284" s="156">
        <f t="shared" si="68"/>
        <v>0</v>
      </c>
      <c r="BJ284" s="14" t="s">
        <v>76</v>
      </c>
      <c r="BK284" s="156">
        <f t="shared" si="69"/>
        <v>172</v>
      </c>
      <c r="BL284" s="14" t="s">
        <v>82</v>
      </c>
      <c r="BM284" s="155" t="s">
        <v>682</v>
      </c>
    </row>
    <row r="285" spans="1:65" s="2" customFormat="1" ht="24.15" customHeight="1">
      <c r="A285" s="26"/>
      <c r="B285" s="143"/>
      <c r="C285" s="144" t="s">
        <v>409</v>
      </c>
      <c r="D285" s="144" t="s">
        <v>142</v>
      </c>
      <c r="E285" s="145" t="s">
        <v>1552</v>
      </c>
      <c r="F285" s="146" t="s">
        <v>1553</v>
      </c>
      <c r="G285" s="147" t="s">
        <v>264</v>
      </c>
      <c r="H285" s="148">
        <v>30</v>
      </c>
      <c r="I285" s="190">
        <v>1.3</v>
      </c>
      <c r="J285" s="149">
        <f t="shared" si="60"/>
        <v>39</v>
      </c>
      <c r="K285" s="150"/>
      <c r="L285" s="27"/>
      <c r="M285" s="151" t="s">
        <v>1</v>
      </c>
      <c r="N285" s="152" t="s">
        <v>34</v>
      </c>
      <c r="O285" s="153">
        <v>0</v>
      </c>
      <c r="P285" s="153">
        <f t="shared" si="61"/>
        <v>0</v>
      </c>
      <c r="Q285" s="153">
        <v>0</v>
      </c>
      <c r="R285" s="153">
        <f t="shared" si="62"/>
        <v>0</v>
      </c>
      <c r="S285" s="153">
        <v>0</v>
      </c>
      <c r="T285" s="154">
        <f t="shared" si="6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5" t="s">
        <v>82</v>
      </c>
      <c r="AT285" s="155" t="s">
        <v>142</v>
      </c>
      <c r="AU285" s="155" t="s">
        <v>72</v>
      </c>
      <c r="AY285" s="14" t="s">
        <v>140</v>
      </c>
      <c r="BE285" s="156">
        <f t="shared" si="64"/>
        <v>0</v>
      </c>
      <c r="BF285" s="156">
        <f t="shared" si="65"/>
        <v>39</v>
      </c>
      <c r="BG285" s="156">
        <f t="shared" si="66"/>
        <v>0</v>
      </c>
      <c r="BH285" s="156">
        <f t="shared" si="67"/>
        <v>0</v>
      </c>
      <c r="BI285" s="156">
        <f t="shared" si="68"/>
        <v>0</v>
      </c>
      <c r="BJ285" s="14" t="s">
        <v>76</v>
      </c>
      <c r="BK285" s="156">
        <f t="shared" si="69"/>
        <v>39</v>
      </c>
      <c r="BL285" s="14" t="s">
        <v>82</v>
      </c>
      <c r="BM285" s="155" t="s">
        <v>685</v>
      </c>
    </row>
    <row r="286" spans="1:65" s="2" customFormat="1" ht="24.15" customHeight="1">
      <c r="A286" s="26"/>
      <c r="B286" s="143"/>
      <c r="C286" s="144" t="s">
        <v>686</v>
      </c>
      <c r="D286" s="144" t="s">
        <v>142</v>
      </c>
      <c r="E286" s="145" t="s">
        <v>1554</v>
      </c>
      <c r="F286" s="146" t="s">
        <v>1555</v>
      </c>
      <c r="G286" s="147" t="s">
        <v>264</v>
      </c>
      <c r="H286" s="148">
        <v>25</v>
      </c>
      <c r="I286" s="190">
        <v>1</v>
      </c>
      <c r="J286" s="149">
        <f t="shared" si="60"/>
        <v>25</v>
      </c>
      <c r="K286" s="150"/>
      <c r="L286" s="27"/>
      <c r="M286" s="151" t="s">
        <v>1</v>
      </c>
      <c r="N286" s="152" t="s">
        <v>34</v>
      </c>
      <c r="O286" s="153">
        <v>0</v>
      </c>
      <c r="P286" s="153">
        <f t="shared" si="61"/>
        <v>0</v>
      </c>
      <c r="Q286" s="153">
        <v>0</v>
      </c>
      <c r="R286" s="153">
        <f t="shared" si="62"/>
        <v>0</v>
      </c>
      <c r="S286" s="153">
        <v>0</v>
      </c>
      <c r="T286" s="154">
        <f t="shared" si="6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5" t="s">
        <v>82</v>
      </c>
      <c r="AT286" s="155" t="s">
        <v>142</v>
      </c>
      <c r="AU286" s="155" t="s">
        <v>72</v>
      </c>
      <c r="AY286" s="14" t="s">
        <v>140</v>
      </c>
      <c r="BE286" s="156">
        <f t="shared" si="64"/>
        <v>0</v>
      </c>
      <c r="BF286" s="156">
        <f t="shared" si="65"/>
        <v>25</v>
      </c>
      <c r="BG286" s="156">
        <f t="shared" si="66"/>
        <v>0</v>
      </c>
      <c r="BH286" s="156">
        <f t="shared" si="67"/>
        <v>0</v>
      </c>
      <c r="BI286" s="156">
        <f t="shared" si="68"/>
        <v>0</v>
      </c>
      <c r="BJ286" s="14" t="s">
        <v>76</v>
      </c>
      <c r="BK286" s="156">
        <f t="shared" si="69"/>
        <v>25</v>
      </c>
      <c r="BL286" s="14" t="s">
        <v>82</v>
      </c>
      <c r="BM286" s="155" t="s">
        <v>689</v>
      </c>
    </row>
    <row r="287" spans="1:65" s="2" customFormat="1" ht="24.15" customHeight="1">
      <c r="A287" s="26"/>
      <c r="B287" s="143"/>
      <c r="C287" s="144" t="s">
        <v>412</v>
      </c>
      <c r="D287" s="144" t="s">
        <v>142</v>
      </c>
      <c r="E287" s="145" t="s">
        <v>1556</v>
      </c>
      <c r="F287" s="146" t="s">
        <v>1557</v>
      </c>
      <c r="G287" s="147" t="s">
        <v>264</v>
      </c>
      <c r="H287" s="148">
        <v>200</v>
      </c>
      <c r="I287" s="190">
        <v>0.6</v>
      </c>
      <c r="J287" s="149">
        <f t="shared" si="60"/>
        <v>120</v>
      </c>
      <c r="K287" s="150"/>
      <c r="L287" s="27"/>
      <c r="M287" s="151" t="s">
        <v>1</v>
      </c>
      <c r="N287" s="152" t="s">
        <v>34</v>
      </c>
      <c r="O287" s="153">
        <v>0</v>
      </c>
      <c r="P287" s="153">
        <f t="shared" si="61"/>
        <v>0</v>
      </c>
      <c r="Q287" s="153">
        <v>0</v>
      </c>
      <c r="R287" s="153">
        <f t="shared" si="62"/>
        <v>0</v>
      </c>
      <c r="S287" s="153">
        <v>0</v>
      </c>
      <c r="T287" s="154">
        <f t="shared" si="6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5" t="s">
        <v>82</v>
      </c>
      <c r="AT287" s="155" t="s">
        <v>142</v>
      </c>
      <c r="AU287" s="155" t="s">
        <v>72</v>
      </c>
      <c r="AY287" s="14" t="s">
        <v>140</v>
      </c>
      <c r="BE287" s="156">
        <f t="shared" si="64"/>
        <v>0</v>
      </c>
      <c r="BF287" s="156">
        <f t="shared" si="65"/>
        <v>120</v>
      </c>
      <c r="BG287" s="156">
        <f t="shared" si="66"/>
        <v>0</v>
      </c>
      <c r="BH287" s="156">
        <f t="shared" si="67"/>
        <v>0</v>
      </c>
      <c r="BI287" s="156">
        <f t="shared" si="68"/>
        <v>0</v>
      </c>
      <c r="BJ287" s="14" t="s">
        <v>76</v>
      </c>
      <c r="BK287" s="156">
        <f t="shared" si="69"/>
        <v>120</v>
      </c>
      <c r="BL287" s="14" t="s">
        <v>82</v>
      </c>
      <c r="BM287" s="155" t="s">
        <v>692</v>
      </c>
    </row>
    <row r="288" spans="1:65" s="2" customFormat="1" ht="24.15" customHeight="1">
      <c r="A288" s="26"/>
      <c r="B288" s="143"/>
      <c r="C288" s="144" t="s">
        <v>695</v>
      </c>
      <c r="D288" s="144" t="s">
        <v>142</v>
      </c>
      <c r="E288" s="145" t="s">
        <v>1558</v>
      </c>
      <c r="F288" s="146" t="s">
        <v>1559</v>
      </c>
      <c r="G288" s="147" t="s">
        <v>264</v>
      </c>
      <c r="H288" s="148">
        <v>150</v>
      </c>
      <c r="I288" s="190">
        <v>0.6</v>
      </c>
      <c r="J288" s="149">
        <f t="shared" si="60"/>
        <v>90</v>
      </c>
      <c r="K288" s="150"/>
      <c r="L288" s="27"/>
      <c r="M288" s="151" t="s">
        <v>1</v>
      </c>
      <c r="N288" s="152" t="s">
        <v>34</v>
      </c>
      <c r="O288" s="153">
        <v>0</v>
      </c>
      <c r="P288" s="153">
        <f t="shared" si="61"/>
        <v>0</v>
      </c>
      <c r="Q288" s="153">
        <v>0</v>
      </c>
      <c r="R288" s="153">
        <f t="shared" si="62"/>
        <v>0</v>
      </c>
      <c r="S288" s="153">
        <v>0</v>
      </c>
      <c r="T288" s="154">
        <f t="shared" si="63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5" t="s">
        <v>82</v>
      </c>
      <c r="AT288" s="155" t="s">
        <v>142</v>
      </c>
      <c r="AU288" s="155" t="s">
        <v>72</v>
      </c>
      <c r="AY288" s="14" t="s">
        <v>140</v>
      </c>
      <c r="BE288" s="156">
        <f t="shared" si="64"/>
        <v>0</v>
      </c>
      <c r="BF288" s="156">
        <f t="shared" si="65"/>
        <v>90</v>
      </c>
      <c r="BG288" s="156">
        <f t="shared" si="66"/>
        <v>0</v>
      </c>
      <c r="BH288" s="156">
        <f t="shared" si="67"/>
        <v>0</v>
      </c>
      <c r="BI288" s="156">
        <f t="shared" si="68"/>
        <v>0</v>
      </c>
      <c r="BJ288" s="14" t="s">
        <v>76</v>
      </c>
      <c r="BK288" s="156">
        <f t="shared" si="69"/>
        <v>90</v>
      </c>
      <c r="BL288" s="14" t="s">
        <v>82</v>
      </c>
      <c r="BM288" s="155" t="s">
        <v>698</v>
      </c>
    </row>
    <row r="289" spans="1:65" s="2" customFormat="1" ht="24.15" customHeight="1">
      <c r="A289" s="26"/>
      <c r="B289" s="143"/>
      <c r="C289" s="144" t="s">
        <v>416</v>
      </c>
      <c r="D289" s="144" t="s">
        <v>142</v>
      </c>
      <c r="E289" s="145" t="s">
        <v>1560</v>
      </c>
      <c r="F289" s="146" t="s">
        <v>1561</v>
      </c>
      <c r="G289" s="147" t="s">
        <v>264</v>
      </c>
      <c r="H289" s="148">
        <v>5</v>
      </c>
      <c r="I289" s="190">
        <v>0.8</v>
      </c>
      <c r="J289" s="149">
        <f t="shared" si="60"/>
        <v>4</v>
      </c>
      <c r="K289" s="150"/>
      <c r="L289" s="27"/>
      <c r="M289" s="151" t="s">
        <v>1</v>
      </c>
      <c r="N289" s="152" t="s">
        <v>34</v>
      </c>
      <c r="O289" s="153">
        <v>0</v>
      </c>
      <c r="P289" s="153">
        <f t="shared" si="61"/>
        <v>0</v>
      </c>
      <c r="Q289" s="153">
        <v>0</v>
      </c>
      <c r="R289" s="153">
        <f t="shared" si="62"/>
        <v>0</v>
      </c>
      <c r="S289" s="153">
        <v>0</v>
      </c>
      <c r="T289" s="154">
        <f t="shared" si="63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5" t="s">
        <v>82</v>
      </c>
      <c r="AT289" s="155" t="s">
        <v>142</v>
      </c>
      <c r="AU289" s="155" t="s">
        <v>72</v>
      </c>
      <c r="AY289" s="14" t="s">
        <v>140</v>
      </c>
      <c r="BE289" s="156">
        <f t="shared" si="64"/>
        <v>0</v>
      </c>
      <c r="BF289" s="156">
        <f t="shared" si="65"/>
        <v>4</v>
      </c>
      <c r="BG289" s="156">
        <f t="shared" si="66"/>
        <v>0</v>
      </c>
      <c r="BH289" s="156">
        <f t="shared" si="67"/>
        <v>0</v>
      </c>
      <c r="BI289" s="156">
        <f t="shared" si="68"/>
        <v>0</v>
      </c>
      <c r="BJ289" s="14" t="s">
        <v>76</v>
      </c>
      <c r="BK289" s="156">
        <f t="shared" si="69"/>
        <v>4</v>
      </c>
      <c r="BL289" s="14" t="s">
        <v>82</v>
      </c>
      <c r="BM289" s="155" t="s">
        <v>701</v>
      </c>
    </row>
    <row r="290" spans="1:65" s="12" customFormat="1" ht="25.95" customHeight="1">
      <c r="B290" s="131"/>
      <c r="D290" s="132" t="s">
        <v>67</v>
      </c>
      <c r="E290" s="133" t="s">
        <v>1562</v>
      </c>
      <c r="F290" s="133" t="s">
        <v>1563</v>
      </c>
      <c r="I290" s="188"/>
      <c r="J290" s="134">
        <f>BK290</f>
        <v>1356.25</v>
      </c>
      <c r="L290" s="131"/>
      <c r="M290" s="135"/>
      <c r="N290" s="136"/>
      <c r="O290" s="136"/>
      <c r="P290" s="137">
        <f>SUM(P291:P309)</f>
        <v>0</v>
      </c>
      <c r="Q290" s="136"/>
      <c r="R290" s="137">
        <f>SUM(R291:R309)</f>
        <v>0</v>
      </c>
      <c r="S290" s="136"/>
      <c r="T290" s="138">
        <f>SUM(T291:T309)</f>
        <v>0</v>
      </c>
      <c r="AR290" s="132" t="s">
        <v>72</v>
      </c>
      <c r="AT290" s="139" t="s">
        <v>67</v>
      </c>
      <c r="AU290" s="139" t="s">
        <v>68</v>
      </c>
      <c r="AY290" s="132" t="s">
        <v>140</v>
      </c>
      <c r="BK290" s="140">
        <f>SUM(BK291:BK309)</f>
        <v>1356.25</v>
      </c>
    </row>
    <row r="291" spans="1:65" s="2" customFormat="1" ht="16.5" customHeight="1">
      <c r="A291" s="26"/>
      <c r="B291" s="143"/>
      <c r="C291" s="157" t="s">
        <v>702</v>
      </c>
      <c r="D291" s="157" t="s">
        <v>155</v>
      </c>
      <c r="E291" s="158" t="s">
        <v>1306</v>
      </c>
      <c r="F291" s="159" t="s">
        <v>1307</v>
      </c>
      <c r="G291" s="160" t="s">
        <v>187</v>
      </c>
      <c r="H291" s="161">
        <v>3</v>
      </c>
      <c r="I291" s="189">
        <v>10.23</v>
      </c>
      <c r="J291" s="162">
        <f t="shared" ref="J291:J309" si="70">ROUND(I291*H291,2)</f>
        <v>30.69</v>
      </c>
      <c r="K291" s="163"/>
      <c r="L291" s="164"/>
      <c r="M291" s="165" t="s">
        <v>1</v>
      </c>
      <c r="N291" s="166" t="s">
        <v>34</v>
      </c>
      <c r="O291" s="153">
        <v>0</v>
      </c>
      <c r="P291" s="153">
        <f t="shared" ref="P291:P309" si="71">O291*H291</f>
        <v>0</v>
      </c>
      <c r="Q291" s="153">
        <v>0</v>
      </c>
      <c r="R291" s="153">
        <f t="shared" ref="R291:R309" si="72">Q291*H291</f>
        <v>0</v>
      </c>
      <c r="S291" s="153">
        <v>0</v>
      </c>
      <c r="T291" s="154">
        <f t="shared" ref="T291:T309" si="73">S291*H291</f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5" t="s">
        <v>154</v>
      </c>
      <c r="AT291" s="155" t="s">
        <v>155</v>
      </c>
      <c r="AU291" s="155" t="s">
        <v>72</v>
      </c>
      <c r="AY291" s="14" t="s">
        <v>140</v>
      </c>
      <c r="BE291" s="156">
        <f t="shared" ref="BE291:BE309" si="74">IF(N291="základná",J291,0)</f>
        <v>0</v>
      </c>
      <c r="BF291" s="156">
        <f t="shared" ref="BF291:BF309" si="75">IF(N291="znížená",J291,0)</f>
        <v>30.69</v>
      </c>
      <c r="BG291" s="156">
        <f t="shared" ref="BG291:BG309" si="76">IF(N291="zákl. prenesená",J291,0)</f>
        <v>0</v>
      </c>
      <c r="BH291" s="156">
        <f t="shared" ref="BH291:BH309" si="77">IF(N291="zníž. prenesená",J291,0)</f>
        <v>0</v>
      </c>
      <c r="BI291" s="156">
        <f t="shared" ref="BI291:BI309" si="78">IF(N291="nulová",J291,0)</f>
        <v>0</v>
      </c>
      <c r="BJ291" s="14" t="s">
        <v>76</v>
      </c>
      <c r="BK291" s="156">
        <f t="shared" ref="BK291:BK309" si="79">ROUND(I291*H291,2)</f>
        <v>30.69</v>
      </c>
      <c r="BL291" s="14" t="s">
        <v>82</v>
      </c>
      <c r="BM291" s="155" t="s">
        <v>705</v>
      </c>
    </row>
    <row r="292" spans="1:65" s="2" customFormat="1" ht="16.5" customHeight="1">
      <c r="A292" s="26"/>
      <c r="B292" s="143"/>
      <c r="C292" s="157" t="s">
        <v>420</v>
      </c>
      <c r="D292" s="157" t="s">
        <v>155</v>
      </c>
      <c r="E292" s="158" t="s">
        <v>1564</v>
      </c>
      <c r="F292" s="159" t="s">
        <v>1565</v>
      </c>
      <c r="G292" s="160" t="s">
        <v>264</v>
      </c>
      <c r="H292" s="161">
        <v>33</v>
      </c>
      <c r="I292" s="189">
        <v>2.59</v>
      </c>
      <c r="J292" s="162">
        <f t="shared" si="70"/>
        <v>85.47</v>
      </c>
      <c r="K292" s="163"/>
      <c r="L292" s="164"/>
      <c r="M292" s="165" t="s">
        <v>1</v>
      </c>
      <c r="N292" s="166" t="s">
        <v>34</v>
      </c>
      <c r="O292" s="153">
        <v>0</v>
      </c>
      <c r="P292" s="153">
        <f t="shared" si="71"/>
        <v>0</v>
      </c>
      <c r="Q292" s="153">
        <v>0</v>
      </c>
      <c r="R292" s="153">
        <f t="shared" si="72"/>
        <v>0</v>
      </c>
      <c r="S292" s="153">
        <v>0</v>
      </c>
      <c r="T292" s="154">
        <f t="shared" si="7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5" t="s">
        <v>154</v>
      </c>
      <c r="AT292" s="155" t="s">
        <v>155</v>
      </c>
      <c r="AU292" s="155" t="s">
        <v>72</v>
      </c>
      <c r="AY292" s="14" t="s">
        <v>140</v>
      </c>
      <c r="BE292" s="156">
        <f t="shared" si="74"/>
        <v>0</v>
      </c>
      <c r="BF292" s="156">
        <f t="shared" si="75"/>
        <v>85.47</v>
      </c>
      <c r="BG292" s="156">
        <f t="shared" si="76"/>
        <v>0</v>
      </c>
      <c r="BH292" s="156">
        <f t="shared" si="77"/>
        <v>0</v>
      </c>
      <c r="BI292" s="156">
        <f t="shared" si="78"/>
        <v>0</v>
      </c>
      <c r="BJ292" s="14" t="s">
        <v>76</v>
      </c>
      <c r="BK292" s="156">
        <f t="shared" si="79"/>
        <v>85.47</v>
      </c>
      <c r="BL292" s="14" t="s">
        <v>82</v>
      </c>
      <c r="BM292" s="155" t="s">
        <v>710</v>
      </c>
    </row>
    <row r="293" spans="1:65" s="2" customFormat="1" ht="24.15" customHeight="1">
      <c r="A293" s="26"/>
      <c r="B293" s="143"/>
      <c r="C293" s="144" t="s">
        <v>711</v>
      </c>
      <c r="D293" s="144" t="s">
        <v>142</v>
      </c>
      <c r="E293" s="145" t="s">
        <v>1566</v>
      </c>
      <c r="F293" s="146" t="s">
        <v>1567</v>
      </c>
      <c r="G293" s="147" t="s">
        <v>264</v>
      </c>
      <c r="H293" s="148">
        <v>33</v>
      </c>
      <c r="I293" s="190">
        <v>1.5</v>
      </c>
      <c r="J293" s="149">
        <f t="shared" si="70"/>
        <v>49.5</v>
      </c>
      <c r="K293" s="150"/>
      <c r="L293" s="27"/>
      <c r="M293" s="151" t="s">
        <v>1</v>
      </c>
      <c r="N293" s="152" t="s">
        <v>34</v>
      </c>
      <c r="O293" s="153">
        <v>0</v>
      </c>
      <c r="P293" s="153">
        <f t="shared" si="71"/>
        <v>0</v>
      </c>
      <c r="Q293" s="153">
        <v>0</v>
      </c>
      <c r="R293" s="153">
        <f t="shared" si="72"/>
        <v>0</v>
      </c>
      <c r="S293" s="153">
        <v>0</v>
      </c>
      <c r="T293" s="154">
        <f t="shared" si="7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5" t="s">
        <v>82</v>
      </c>
      <c r="AT293" s="155" t="s">
        <v>142</v>
      </c>
      <c r="AU293" s="155" t="s">
        <v>72</v>
      </c>
      <c r="AY293" s="14" t="s">
        <v>140</v>
      </c>
      <c r="BE293" s="156">
        <f t="shared" si="74"/>
        <v>0</v>
      </c>
      <c r="BF293" s="156">
        <f t="shared" si="75"/>
        <v>49.5</v>
      </c>
      <c r="BG293" s="156">
        <f t="shared" si="76"/>
        <v>0</v>
      </c>
      <c r="BH293" s="156">
        <f t="shared" si="77"/>
        <v>0</v>
      </c>
      <c r="BI293" s="156">
        <f t="shared" si="78"/>
        <v>0</v>
      </c>
      <c r="BJ293" s="14" t="s">
        <v>76</v>
      </c>
      <c r="BK293" s="156">
        <f t="shared" si="79"/>
        <v>49.5</v>
      </c>
      <c r="BL293" s="14" t="s">
        <v>82</v>
      </c>
      <c r="BM293" s="155" t="s">
        <v>714</v>
      </c>
    </row>
    <row r="294" spans="1:65" s="2" customFormat="1" ht="33" customHeight="1">
      <c r="A294" s="26"/>
      <c r="B294" s="143"/>
      <c r="C294" s="144" t="s">
        <v>426</v>
      </c>
      <c r="D294" s="144" t="s">
        <v>142</v>
      </c>
      <c r="E294" s="145" t="s">
        <v>1568</v>
      </c>
      <c r="F294" s="146" t="s">
        <v>1569</v>
      </c>
      <c r="G294" s="147" t="s">
        <v>187</v>
      </c>
      <c r="H294" s="148">
        <v>8</v>
      </c>
      <c r="I294" s="190">
        <v>2.5</v>
      </c>
      <c r="J294" s="149">
        <f t="shared" si="70"/>
        <v>20</v>
      </c>
      <c r="K294" s="150"/>
      <c r="L294" s="27"/>
      <c r="M294" s="151" t="s">
        <v>1</v>
      </c>
      <c r="N294" s="152" t="s">
        <v>34</v>
      </c>
      <c r="O294" s="153">
        <v>0</v>
      </c>
      <c r="P294" s="153">
        <f t="shared" si="71"/>
        <v>0</v>
      </c>
      <c r="Q294" s="153">
        <v>0</v>
      </c>
      <c r="R294" s="153">
        <f t="shared" si="72"/>
        <v>0</v>
      </c>
      <c r="S294" s="153">
        <v>0</v>
      </c>
      <c r="T294" s="154">
        <f t="shared" si="7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5" t="s">
        <v>82</v>
      </c>
      <c r="AT294" s="155" t="s">
        <v>142</v>
      </c>
      <c r="AU294" s="155" t="s">
        <v>72</v>
      </c>
      <c r="AY294" s="14" t="s">
        <v>140</v>
      </c>
      <c r="BE294" s="156">
        <f t="shared" si="74"/>
        <v>0</v>
      </c>
      <c r="BF294" s="156">
        <f t="shared" si="75"/>
        <v>20</v>
      </c>
      <c r="BG294" s="156">
        <f t="shared" si="76"/>
        <v>0</v>
      </c>
      <c r="BH294" s="156">
        <f t="shared" si="77"/>
        <v>0</v>
      </c>
      <c r="BI294" s="156">
        <f t="shared" si="78"/>
        <v>0</v>
      </c>
      <c r="BJ294" s="14" t="s">
        <v>76</v>
      </c>
      <c r="BK294" s="156">
        <f t="shared" si="79"/>
        <v>20</v>
      </c>
      <c r="BL294" s="14" t="s">
        <v>82</v>
      </c>
      <c r="BM294" s="155" t="s">
        <v>719</v>
      </c>
    </row>
    <row r="295" spans="1:65" s="2" customFormat="1" ht="16.5" customHeight="1">
      <c r="A295" s="26"/>
      <c r="B295" s="143"/>
      <c r="C295" s="157" t="s">
        <v>720</v>
      </c>
      <c r="D295" s="157" t="s">
        <v>155</v>
      </c>
      <c r="E295" s="158" t="s">
        <v>1570</v>
      </c>
      <c r="F295" s="159" t="s">
        <v>1571</v>
      </c>
      <c r="G295" s="160" t="s">
        <v>264</v>
      </c>
      <c r="H295" s="161">
        <v>24</v>
      </c>
      <c r="I295" s="189">
        <v>0.3</v>
      </c>
      <c r="J295" s="162">
        <f t="shared" si="70"/>
        <v>7.2</v>
      </c>
      <c r="K295" s="163"/>
      <c r="L295" s="164"/>
      <c r="M295" s="165" t="s">
        <v>1</v>
      </c>
      <c r="N295" s="166" t="s">
        <v>34</v>
      </c>
      <c r="O295" s="153">
        <v>0</v>
      </c>
      <c r="P295" s="153">
        <f t="shared" si="71"/>
        <v>0</v>
      </c>
      <c r="Q295" s="153">
        <v>0</v>
      </c>
      <c r="R295" s="153">
        <f t="shared" si="72"/>
        <v>0</v>
      </c>
      <c r="S295" s="153">
        <v>0</v>
      </c>
      <c r="T295" s="154">
        <f t="shared" si="73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5" t="s">
        <v>154</v>
      </c>
      <c r="AT295" s="155" t="s">
        <v>155</v>
      </c>
      <c r="AU295" s="155" t="s">
        <v>72</v>
      </c>
      <c r="AY295" s="14" t="s">
        <v>140</v>
      </c>
      <c r="BE295" s="156">
        <f t="shared" si="74"/>
        <v>0</v>
      </c>
      <c r="BF295" s="156">
        <f t="shared" si="75"/>
        <v>7.2</v>
      </c>
      <c r="BG295" s="156">
        <f t="shared" si="76"/>
        <v>0</v>
      </c>
      <c r="BH295" s="156">
        <f t="shared" si="77"/>
        <v>0</v>
      </c>
      <c r="BI295" s="156">
        <f t="shared" si="78"/>
        <v>0</v>
      </c>
      <c r="BJ295" s="14" t="s">
        <v>76</v>
      </c>
      <c r="BK295" s="156">
        <f t="shared" si="79"/>
        <v>7.2</v>
      </c>
      <c r="BL295" s="14" t="s">
        <v>82</v>
      </c>
      <c r="BM295" s="155" t="s">
        <v>723</v>
      </c>
    </row>
    <row r="296" spans="1:65" s="2" customFormat="1" ht="24.15" customHeight="1">
      <c r="A296" s="26"/>
      <c r="B296" s="143"/>
      <c r="C296" s="157" t="s">
        <v>429</v>
      </c>
      <c r="D296" s="157" t="s">
        <v>155</v>
      </c>
      <c r="E296" s="158" t="s">
        <v>1572</v>
      </c>
      <c r="F296" s="159" t="s">
        <v>1573</v>
      </c>
      <c r="G296" s="160" t="s">
        <v>264</v>
      </c>
      <c r="H296" s="161">
        <v>33</v>
      </c>
      <c r="I296" s="189">
        <v>2.54</v>
      </c>
      <c r="J296" s="162">
        <f t="shared" si="70"/>
        <v>83.82</v>
      </c>
      <c r="K296" s="163"/>
      <c r="L296" s="164"/>
      <c r="M296" s="165" t="s">
        <v>1</v>
      </c>
      <c r="N296" s="166" t="s">
        <v>34</v>
      </c>
      <c r="O296" s="153">
        <v>0</v>
      </c>
      <c r="P296" s="153">
        <f t="shared" si="71"/>
        <v>0</v>
      </c>
      <c r="Q296" s="153">
        <v>0</v>
      </c>
      <c r="R296" s="153">
        <f t="shared" si="72"/>
        <v>0</v>
      </c>
      <c r="S296" s="153">
        <v>0</v>
      </c>
      <c r="T296" s="154">
        <f t="shared" si="73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5" t="s">
        <v>154</v>
      </c>
      <c r="AT296" s="155" t="s">
        <v>155</v>
      </c>
      <c r="AU296" s="155" t="s">
        <v>72</v>
      </c>
      <c r="AY296" s="14" t="s">
        <v>140</v>
      </c>
      <c r="BE296" s="156">
        <f t="shared" si="74"/>
        <v>0</v>
      </c>
      <c r="BF296" s="156">
        <f t="shared" si="75"/>
        <v>83.82</v>
      </c>
      <c r="BG296" s="156">
        <f t="shared" si="76"/>
        <v>0</v>
      </c>
      <c r="BH296" s="156">
        <f t="shared" si="77"/>
        <v>0</v>
      </c>
      <c r="BI296" s="156">
        <f t="shared" si="78"/>
        <v>0</v>
      </c>
      <c r="BJ296" s="14" t="s">
        <v>76</v>
      </c>
      <c r="BK296" s="156">
        <f t="shared" si="79"/>
        <v>83.82</v>
      </c>
      <c r="BL296" s="14" t="s">
        <v>82</v>
      </c>
      <c r="BM296" s="155" t="s">
        <v>726</v>
      </c>
    </row>
    <row r="297" spans="1:65" s="2" customFormat="1" ht="24.15" customHeight="1">
      <c r="A297" s="26"/>
      <c r="B297" s="143"/>
      <c r="C297" s="144" t="s">
        <v>727</v>
      </c>
      <c r="D297" s="144" t="s">
        <v>142</v>
      </c>
      <c r="E297" s="145" t="s">
        <v>1574</v>
      </c>
      <c r="F297" s="146" t="s">
        <v>1575</v>
      </c>
      <c r="G297" s="147" t="s">
        <v>264</v>
      </c>
      <c r="H297" s="148">
        <v>4</v>
      </c>
      <c r="I297" s="190">
        <v>5</v>
      </c>
      <c r="J297" s="149">
        <f t="shared" si="70"/>
        <v>20</v>
      </c>
      <c r="K297" s="150"/>
      <c r="L297" s="27"/>
      <c r="M297" s="151" t="s">
        <v>1</v>
      </c>
      <c r="N297" s="152" t="s">
        <v>34</v>
      </c>
      <c r="O297" s="153">
        <v>0</v>
      </c>
      <c r="P297" s="153">
        <f t="shared" si="71"/>
        <v>0</v>
      </c>
      <c r="Q297" s="153">
        <v>0</v>
      </c>
      <c r="R297" s="153">
        <f t="shared" si="72"/>
        <v>0</v>
      </c>
      <c r="S297" s="153">
        <v>0</v>
      </c>
      <c r="T297" s="154">
        <f t="shared" si="7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5" t="s">
        <v>82</v>
      </c>
      <c r="AT297" s="155" t="s">
        <v>142</v>
      </c>
      <c r="AU297" s="155" t="s">
        <v>72</v>
      </c>
      <c r="AY297" s="14" t="s">
        <v>140</v>
      </c>
      <c r="BE297" s="156">
        <f t="shared" si="74"/>
        <v>0</v>
      </c>
      <c r="BF297" s="156">
        <f t="shared" si="75"/>
        <v>20</v>
      </c>
      <c r="BG297" s="156">
        <f t="shared" si="76"/>
        <v>0</v>
      </c>
      <c r="BH297" s="156">
        <f t="shared" si="77"/>
        <v>0</v>
      </c>
      <c r="BI297" s="156">
        <f t="shared" si="78"/>
        <v>0</v>
      </c>
      <c r="BJ297" s="14" t="s">
        <v>76</v>
      </c>
      <c r="BK297" s="156">
        <f t="shared" si="79"/>
        <v>20</v>
      </c>
      <c r="BL297" s="14" t="s">
        <v>82</v>
      </c>
      <c r="BM297" s="155" t="s">
        <v>730</v>
      </c>
    </row>
    <row r="298" spans="1:65" s="2" customFormat="1" ht="21.75" customHeight="1">
      <c r="A298" s="26"/>
      <c r="B298" s="143"/>
      <c r="C298" s="144" t="s">
        <v>433</v>
      </c>
      <c r="D298" s="144" t="s">
        <v>142</v>
      </c>
      <c r="E298" s="145" t="s">
        <v>1576</v>
      </c>
      <c r="F298" s="146" t="s">
        <v>1577</v>
      </c>
      <c r="G298" s="147" t="s">
        <v>264</v>
      </c>
      <c r="H298" s="148">
        <v>22</v>
      </c>
      <c r="I298" s="190">
        <v>1.2</v>
      </c>
      <c r="J298" s="149">
        <f t="shared" si="70"/>
        <v>26.4</v>
      </c>
      <c r="K298" s="150"/>
      <c r="L298" s="27"/>
      <c r="M298" s="151" t="s">
        <v>1</v>
      </c>
      <c r="N298" s="152" t="s">
        <v>34</v>
      </c>
      <c r="O298" s="153">
        <v>0</v>
      </c>
      <c r="P298" s="153">
        <f t="shared" si="71"/>
        <v>0</v>
      </c>
      <c r="Q298" s="153">
        <v>0</v>
      </c>
      <c r="R298" s="153">
        <f t="shared" si="72"/>
        <v>0</v>
      </c>
      <c r="S298" s="153">
        <v>0</v>
      </c>
      <c r="T298" s="154">
        <f t="shared" si="7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5" t="s">
        <v>82</v>
      </c>
      <c r="AT298" s="155" t="s">
        <v>142</v>
      </c>
      <c r="AU298" s="155" t="s">
        <v>72</v>
      </c>
      <c r="AY298" s="14" t="s">
        <v>140</v>
      </c>
      <c r="BE298" s="156">
        <f t="shared" si="74"/>
        <v>0</v>
      </c>
      <c r="BF298" s="156">
        <f t="shared" si="75"/>
        <v>26.4</v>
      </c>
      <c r="BG298" s="156">
        <f t="shared" si="76"/>
        <v>0</v>
      </c>
      <c r="BH298" s="156">
        <f t="shared" si="77"/>
        <v>0</v>
      </c>
      <c r="BI298" s="156">
        <f t="shared" si="78"/>
        <v>0</v>
      </c>
      <c r="BJ298" s="14" t="s">
        <v>76</v>
      </c>
      <c r="BK298" s="156">
        <f t="shared" si="79"/>
        <v>26.4</v>
      </c>
      <c r="BL298" s="14" t="s">
        <v>82</v>
      </c>
      <c r="BM298" s="155" t="s">
        <v>735</v>
      </c>
    </row>
    <row r="299" spans="1:65" s="2" customFormat="1" ht="24.15" customHeight="1">
      <c r="A299" s="26"/>
      <c r="B299" s="143"/>
      <c r="C299" s="157" t="s">
        <v>736</v>
      </c>
      <c r="D299" s="157" t="s">
        <v>155</v>
      </c>
      <c r="E299" s="158" t="s">
        <v>1578</v>
      </c>
      <c r="F299" s="159" t="s">
        <v>1579</v>
      </c>
      <c r="G299" s="160" t="s">
        <v>187</v>
      </c>
      <c r="H299" s="161">
        <v>4</v>
      </c>
      <c r="I299" s="189">
        <v>9.74</v>
      </c>
      <c r="J299" s="162">
        <f t="shared" si="70"/>
        <v>38.96</v>
      </c>
      <c r="K299" s="163"/>
      <c r="L299" s="164"/>
      <c r="M299" s="165" t="s">
        <v>1</v>
      </c>
      <c r="N299" s="166" t="s">
        <v>34</v>
      </c>
      <c r="O299" s="153">
        <v>0</v>
      </c>
      <c r="P299" s="153">
        <f t="shared" si="71"/>
        <v>0</v>
      </c>
      <c r="Q299" s="153">
        <v>0</v>
      </c>
      <c r="R299" s="153">
        <f t="shared" si="72"/>
        <v>0</v>
      </c>
      <c r="S299" s="153">
        <v>0</v>
      </c>
      <c r="T299" s="154">
        <f t="shared" si="7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5" t="s">
        <v>154</v>
      </c>
      <c r="AT299" s="155" t="s">
        <v>155</v>
      </c>
      <c r="AU299" s="155" t="s">
        <v>72</v>
      </c>
      <c r="AY299" s="14" t="s">
        <v>140</v>
      </c>
      <c r="BE299" s="156">
        <f t="shared" si="74"/>
        <v>0</v>
      </c>
      <c r="BF299" s="156">
        <f t="shared" si="75"/>
        <v>38.96</v>
      </c>
      <c r="BG299" s="156">
        <f t="shared" si="76"/>
        <v>0</v>
      </c>
      <c r="BH299" s="156">
        <f t="shared" si="77"/>
        <v>0</v>
      </c>
      <c r="BI299" s="156">
        <f t="shared" si="78"/>
        <v>0</v>
      </c>
      <c r="BJ299" s="14" t="s">
        <v>76</v>
      </c>
      <c r="BK299" s="156">
        <f t="shared" si="79"/>
        <v>38.96</v>
      </c>
      <c r="BL299" s="14" t="s">
        <v>82</v>
      </c>
      <c r="BM299" s="155" t="s">
        <v>739</v>
      </c>
    </row>
    <row r="300" spans="1:65" s="2" customFormat="1" ht="24.15" customHeight="1">
      <c r="A300" s="26"/>
      <c r="B300" s="143"/>
      <c r="C300" s="157" t="s">
        <v>435</v>
      </c>
      <c r="D300" s="157" t="s">
        <v>155</v>
      </c>
      <c r="E300" s="158" t="s">
        <v>1580</v>
      </c>
      <c r="F300" s="159" t="s">
        <v>1581</v>
      </c>
      <c r="G300" s="160" t="s">
        <v>187</v>
      </c>
      <c r="H300" s="161">
        <v>2</v>
      </c>
      <c r="I300" s="189">
        <v>9.74</v>
      </c>
      <c r="J300" s="162">
        <f t="shared" si="70"/>
        <v>19.48</v>
      </c>
      <c r="K300" s="163"/>
      <c r="L300" s="164"/>
      <c r="M300" s="165" t="s">
        <v>1</v>
      </c>
      <c r="N300" s="166" t="s">
        <v>34</v>
      </c>
      <c r="O300" s="153">
        <v>0</v>
      </c>
      <c r="P300" s="153">
        <f t="shared" si="71"/>
        <v>0</v>
      </c>
      <c r="Q300" s="153">
        <v>0</v>
      </c>
      <c r="R300" s="153">
        <f t="shared" si="72"/>
        <v>0</v>
      </c>
      <c r="S300" s="153">
        <v>0</v>
      </c>
      <c r="T300" s="154">
        <f t="shared" si="7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5" t="s">
        <v>154</v>
      </c>
      <c r="AT300" s="155" t="s">
        <v>155</v>
      </c>
      <c r="AU300" s="155" t="s">
        <v>72</v>
      </c>
      <c r="AY300" s="14" t="s">
        <v>140</v>
      </c>
      <c r="BE300" s="156">
        <f t="shared" si="74"/>
        <v>0</v>
      </c>
      <c r="BF300" s="156">
        <f t="shared" si="75"/>
        <v>19.48</v>
      </c>
      <c r="BG300" s="156">
        <f t="shared" si="76"/>
        <v>0</v>
      </c>
      <c r="BH300" s="156">
        <f t="shared" si="77"/>
        <v>0</v>
      </c>
      <c r="BI300" s="156">
        <f t="shared" si="78"/>
        <v>0</v>
      </c>
      <c r="BJ300" s="14" t="s">
        <v>76</v>
      </c>
      <c r="BK300" s="156">
        <f t="shared" si="79"/>
        <v>19.48</v>
      </c>
      <c r="BL300" s="14" t="s">
        <v>82</v>
      </c>
      <c r="BM300" s="155" t="s">
        <v>742</v>
      </c>
    </row>
    <row r="301" spans="1:65" s="2" customFormat="1" ht="21.75" customHeight="1">
      <c r="A301" s="26"/>
      <c r="B301" s="143"/>
      <c r="C301" s="157" t="s">
        <v>743</v>
      </c>
      <c r="D301" s="157" t="s">
        <v>155</v>
      </c>
      <c r="E301" s="158" t="s">
        <v>1582</v>
      </c>
      <c r="F301" s="159" t="s">
        <v>1583</v>
      </c>
      <c r="G301" s="160" t="s">
        <v>940</v>
      </c>
      <c r="H301" s="161">
        <v>20</v>
      </c>
      <c r="I301" s="189">
        <v>2.5499999999999998</v>
      </c>
      <c r="J301" s="162">
        <f t="shared" si="70"/>
        <v>51</v>
      </c>
      <c r="K301" s="163"/>
      <c r="L301" s="164"/>
      <c r="M301" s="165" t="s">
        <v>1</v>
      </c>
      <c r="N301" s="166" t="s">
        <v>34</v>
      </c>
      <c r="O301" s="153">
        <v>0</v>
      </c>
      <c r="P301" s="153">
        <f t="shared" si="71"/>
        <v>0</v>
      </c>
      <c r="Q301" s="153">
        <v>0</v>
      </c>
      <c r="R301" s="153">
        <f t="shared" si="72"/>
        <v>0</v>
      </c>
      <c r="S301" s="153">
        <v>0</v>
      </c>
      <c r="T301" s="154">
        <f t="shared" si="7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5" t="s">
        <v>154</v>
      </c>
      <c r="AT301" s="155" t="s">
        <v>155</v>
      </c>
      <c r="AU301" s="155" t="s">
        <v>72</v>
      </c>
      <c r="AY301" s="14" t="s">
        <v>140</v>
      </c>
      <c r="BE301" s="156">
        <f t="shared" si="74"/>
        <v>0</v>
      </c>
      <c r="BF301" s="156">
        <f t="shared" si="75"/>
        <v>51</v>
      </c>
      <c r="BG301" s="156">
        <f t="shared" si="76"/>
        <v>0</v>
      </c>
      <c r="BH301" s="156">
        <f t="shared" si="77"/>
        <v>0</v>
      </c>
      <c r="BI301" s="156">
        <f t="shared" si="78"/>
        <v>0</v>
      </c>
      <c r="BJ301" s="14" t="s">
        <v>76</v>
      </c>
      <c r="BK301" s="156">
        <f t="shared" si="79"/>
        <v>51</v>
      </c>
      <c r="BL301" s="14" t="s">
        <v>82</v>
      </c>
      <c r="BM301" s="155" t="s">
        <v>746</v>
      </c>
    </row>
    <row r="302" spans="1:65" s="2" customFormat="1" ht="16.5" customHeight="1">
      <c r="A302" s="26"/>
      <c r="B302" s="143"/>
      <c r="C302" s="157" t="s">
        <v>439</v>
      </c>
      <c r="D302" s="157" t="s">
        <v>155</v>
      </c>
      <c r="E302" s="158" t="s">
        <v>1584</v>
      </c>
      <c r="F302" s="159" t="s">
        <v>1585</v>
      </c>
      <c r="G302" s="160" t="s">
        <v>940</v>
      </c>
      <c r="H302" s="161">
        <v>6</v>
      </c>
      <c r="I302" s="189">
        <v>2.5499999999999998</v>
      </c>
      <c r="J302" s="162">
        <f t="shared" si="70"/>
        <v>15.3</v>
      </c>
      <c r="K302" s="163"/>
      <c r="L302" s="164"/>
      <c r="M302" s="165" t="s">
        <v>1</v>
      </c>
      <c r="N302" s="166" t="s">
        <v>34</v>
      </c>
      <c r="O302" s="153">
        <v>0</v>
      </c>
      <c r="P302" s="153">
        <f t="shared" si="71"/>
        <v>0</v>
      </c>
      <c r="Q302" s="153">
        <v>0</v>
      </c>
      <c r="R302" s="153">
        <f t="shared" si="72"/>
        <v>0</v>
      </c>
      <c r="S302" s="153">
        <v>0</v>
      </c>
      <c r="T302" s="154">
        <f t="shared" si="7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5" t="s">
        <v>154</v>
      </c>
      <c r="AT302" s="155" t="s">
        <v>155</v>
      </c>
      <c r="AU302" s="155" t="s">
        <v>72</v>
      </c>
      <c r="AY302" s="14" t="s">
        <v>140</v>
      </c>
      <c r="BE302" s="156">
        <f t="shared" si="74"/>
        <v>0</v>
      </c>
      <c r="BF302" s="156">
        <f t="shared" si="75"/>
        <v>15.3</v>
      </c>
      <c r="BG302" s="156">
        <f t="shared" si="76"/>
        <v>0</v>
      </c>
      <c r="BH302" s="156">
        <f t="shared" si="77"/>
        <v>0</v>
      </c>
      <c r="BI302" s="156">
        <f t="shared" si="78"/>
        <v>0</v>
      </c>
      <c r="BJ302" s="14" t="s">
        <v>76</v>
      </c>
      <c r="BK302" s="156">
        <f t="shared" si="79"/>
        <v>15.3</v>
      </c>
      <c r="BL302" s="14" t="s">
        <v>82</v>
      </c>
      <c r="BM302" s="155" t="s">
        <v>751</v>
      </c>
    </row>
    <row r="303" spans="1:65" s="2" customFormat="1" ht="16.5" customHeight="1">
      <c r="A303" s="26"/>
      <c r="B303" s="143"/>
      <c r="C303" s="157" t="s">
        <v>752</v>
      </c>
      <c r="D303" s="157" t="s">
        <v>155</v>
      </c>
      <c r="E303" s="158" t="s">
        <v>1586</v>
      </c>
      <c r="F303" s="159" t="s">
        <v>1587</v>
      </c>
      <c r="G303" s="160" t="s">
        <v>187</v>
      </c>
      <c r="H303" s="161">
        <v>1</v>
      </c>
      <c r="I303" s="189">
        <v>13.84</v>
      </c>
      <c r="J303" s="162">
        <f t="shared" si="70"/>
        <v>13.84</v>
      </c>
      <c r="K303" s="163"/>
      <c r="L303" s="164"/>
      <c r="M303" s="165" t="s">
        <v>1</v>
      </c>
      <c r="N303" s="166" t="s">
        <v>34</v>
      </c>
      <c r="O303" s="153">
        <v>0</v>
      </c>
      <c r="P303" s="153">
        <f t="shared" si="71"/>
        <v>0</v>
      </c>
      <c r="Q303" s="153">
        <v>0</v>
      </c>
      <c r="R303" s="153">
        <f t="shared" si="72"/>
        <v>0</v>
      </c>
      <c r="S303" s="153">
        <v>0</v>
      </c>
      <c r="T303" s="154">
        <f t="shared" si="7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5" t="s">
        <v>154</v>
      </c>
      <c r="AT303" s="155" t="s">
        <v>155</v>
      </c>
      <c r="AU303" s="155" t="s">
        <v>72</v>
      </c>
      <c r="AY303" s="14" t="s">
        <v>140</v>
      </c>
      <c r="BE303" s="156">
        <f t="shared" si="74"/>
        <v>0</v>
      </c>
      <c r="BF303" s="156">
        <f t="shared" si="75"/>
        <v>13.84</v>
      </c>
      <c r="BG303" s="156">
        <f t="shared" si="76"/>
        <v>0</v>
      </c>
      <c r="BH303" s="156">
        <f t="shared" si="77"/>
        <v>0</v>
      </c>
      <c r="BI303" s="156">
        <f t="shared" si="78"/>
        <v>0</v>
      </c>
      <c r="BJ303" s="14" t="s">
        <v>76</v>
      </c>
      <c r="BK303" s="156">
        <f t="shared" si="79"/>
        <v>13.84</v>
      </c>
      <c r="BL303" s="14" t="s">
        <v>82</v>
      </c>
      <c r="BM303" s="155" t="s">
        <v>755</v>
      </c>
    </row>
    <row r="304" spans="1:65" s="2" customFormat="1" ht="24.15" customHeight="1">
      <c r="A304" s="26"/>
      <c r="B304" s="143"/>
      <c r="C304" s="144" t="s">
        <v>442</v>
      </c>
      <c r="D304" s="144" t="s">
        <v>142</v>
      </c>
      <c r="E304" s="145" t="s">
        <v>1588</v>
      </c>
      <c r="F304" s="146" t="s">
        <v>1589</v>
      </c>
      <c r="G304" s="147" t="s">
        <v>264</v>
      </c>
      <c r="H304" s="148">
        <v>22</v>
      </c>
      <c r="I304" s="190">
        <v>12.6</v>
      </c>
      <c r="J304" s="149">
        <f t="shared" si="70"/>
        <v>277.2</v>
      </c>
      <c r="K304" s="150"/>
      <c r="L304" s="27"/>
      <c r="M304" s="151" t="s">
        <v>1</v>
      </c>
      <c r="N304" s="152" t="s">
        <v>34</v>
      </c>
      <c r="O304" s="153">
        <v>0</v>
      </c>
      <c r="P304" s="153">
        <f t="shared" si="71"/>
        <v>0</v>
      </c>
      <c r="Q304" s="153">
        <v>0</v>
      </c>
      <c r="R304" s="153">
        <f t="shared" si="72"/>
        <v>0</v>
      </c>
      <c r="S304" s="153">
        <v>0</v>
      </c>
      <c r="T304" s="154">
        <f t="shared" si="7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5" t="s">
        <v>82</v>
      </c>
      <c r="AT304" s="155" t="s">
        <v>142</v>
      </c>
      <c r="AU304" s="155" t="s">
        <v>72</v>
      </c>
      <c r="AY304" s="14" t="s">
        <v>140</v>
      </c>
      <c r="BE304" s="156">
        <f t="shared" si="74"/>
        <v>0</v>
      </c>
      <c r="BF304" s="156">
        <f t="shared" si="75"/>
        <v>277.2</v>
      </c>
      <c r="BG304" s="156">
        <f t="shared" si="76"/>
        <v>0</v>
      </c>
      <c r="BH304" s="156">
        <f t="shared" si="77"/>
        <v>0</v>
      </c>
      <c r="BI304" s="156">
        <f t="shared" si="78"/>
        <v>0</v>
      </c>
      <c r="BJ304" s="14" t="s">
        <v>76</v>
      </c>
      <c r="BK304" s="156">
        <f t="shared" si="79"/>
        <v>277.2</v>
      </c>
      <c r="BL304" s="14" t="s">
        <v>82</v>
      </c>
      <c r="BM304" s="155" t="s">
        <v>760</v>
      </c>
    </row>
    <row r="305" spans="1:65" s="2" customFormat="1" ht="33" customHeight="1">
      <c r="A305" s="26"/>
      <c r="B305" s="143"/>
      <c r="C305" s="144" t="s">
        <v>764</v>
      </c>
      <c r="D305" s="144" t="s">
        <v>142</v>
      </c>
      <c r="E305" s="145" t="s">
        <v>1590</v>
      </c>
      <c r="F305" s="146" t="s">
        <v>1591</v>
      </c>
      <c r="G305" s="147" t="s">
        <v>264</v>
      </c>
      <c r="H305" s="148">
        <v>22</v>
      </c>
      <c r="I305" s="190">
        <v>6.8</v>
      </c>
      <c r="J305" s="149">
        <f t="shared" si="70"/>
        <v>149.6</v>
      </c>
      <c r="K305" s="150"/>
      <c r="L305" s="27"/>
      <c r="M305" s="151" t="s">
        <v>1</v>
      </c>
      <c r="N305" s="152" t="s">
        <v>34</v>
      </c>
      <c r="O305" s="153">
        <v>0</v>
      </c>
      <c r="P305" s="153">
        <f t="shared" si="71"/>
        <v>0</v>
      </c>
      <c r="Q305" s="153">
        <v>0</v>
      </c>
      <c r="R305" s="153">
        <f t="shared" si="72"/>
        <v>0</v>
      </c>
      <c r="S305" s="153">
        <v>0</v>
      </c>
      <c r="T305" s="154">
        <f t="shared" si="73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5" t="s">
        <v>82</v>
      </c>
      <c r="AT305" s="155" t="s">
        <v>142</v>
      </c>
      <c r="AU305" s="155" t="s">
        <v>72</v>
      </c>
      <c r="AY305" s="14" t="s">
        <v>140</v>
      </c>
      <c r="BE305" s="156">
        <f t="shared" si="74"/>
        <v>0</v>
      </c>
      <c r="BF305" s="156">
        <f t="shared" si="75"/>
        <v>149.6</v>
      </c>
      <c r="BG305" s="156">
        <f t="shared" si="76"/>
        <v>0</v>
      </c>
      <c r="BH305" s="156">
        <f t="shared" si="77"/>
        <v>0</v>
      </c>
      <c r="BI305" s="156">
        <f t="shared" si="78"/>
        <v>0</v>
      </c>
      <c r="BJ305" s="14" t="s">
        <v>76</v>
      </c>
      <c r="BK305" s="156">
        <f t="shared" si="79"/>
        <v>149.6</v>
      </c>
      <c r="BL305" s="14" t="s">
        <v>82</v>
      </c>
      <c r="BM305" s="155" t="s">
        <v>767</v>
      </c>
    </row>
    <row r="306" spans="1:65" s="2" customFormat="1" ht="16.5" customHeight="1">
      <c r="A306" s="26"/>
      <c r="B306" s="143"/>
      <c r="C306" s="157" t="s">
        <v>446</v>
      </c>
      <c r="D306" s="157" t="s">
        <v>155</v>
      </c>
      <c r="E306" s="158" t="s">
        <v>1592</v>
      </c>
      <c r="F306" s="159" t="s">
        <v>1593</v>
      </c>
      <c r="G306" s="160" t="s">
        <v>158</v>
      </c>
      <c r="H306" s="161">
        <v>0.38500000000000001</v>
      </c>
      <c r="I306" s="189">
        <v>77</v>
      </c>
      <c r="J306" s="162">
        <f t="shared" si="70"/>
        <v>29.65</v>
      </c>
      <c r="K306" s="163"/>
      <c r="L306" s="164"/>
      <c r="M306" s="165" t="s">
        <v>1</v>
      </c>
      <c r="N306" s="166" t="s">
        <v>34</v>
      </c>
      <c r="O306" s="153">
        <v>0</v>
      </c>
      <c r="P306" s="153">
        <f t="shared" si="71"/>
        <v>0</v>
      </c>
      <c r="Q306" s="153">
        <v>0</v>
      </c>
      <c r="R306" s="153">
        <f t="shared" si="72"/>
        <v>0</v>
      </c>
      <c r="S306" s="153">
        <v>0</v>
      </c>
      <c r="T306" s="154">
        <f t="shared" si="7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5" t="s">
        <v>154</v>
      </c>
      <c r="AT306" s="155" t="s">
        <v>155</v>
      </c>
      <c r="AU306" s="155" t="s">
        <v>72</v>
      </c>
      <c r="AY306" s="14" t="s">
        <v>140</v>
      </c>
      <c r="BE306" s="156">
        <f t="shared" si="74"/>
        <v>0</v>
      </c>
      <c r="BF306" s="156">
        <f t="shared" si="75"/>
        <v>29.65</v>
      </c>
      <c r="BG306" s="156">
        <f t="shared" si="76"/>
        <v>0</v>
      </c>
      <c r="BH306" s="156">
        <f t="shared" si="77"/>
        <v>0</v>
      </c>
      <c r="BI306" s="156">
        <f t="shared" si="78"/>
        <v>0</v>
      </c>
      <c r="BJ306" s="14" t="s">
        <v>76</v>
      </c>
      <c r="BK306" s="156">
        <f t="shared" si="79"/>
        <v>29.65</v>
      </c>
      <c r="BL306" s="14" t="s">
        <v>82</v>
      </c>
      <c r="BM306" s="155" t="s">
        <v>770</v>
      </c>
    </row>
    <row r="307" spans="1:65" s="2" customFormat="1" ht="24.15" customHeight="1">
      <c r="A307" s="26"/>
      <c r="B307" s="143"/>
      <c r="C307" s="157" t="s">
        <v>772</v>
      </c>
      <c r="D307" s="157" t="s">
        <v>155</v>
      </c>
      <c r="E307" s="158" t="s">
        <v>1594</v>
      </c>
      <c r="F307" s="159" t="s">
        <v>1595</v>
      </c>
      <c r="G307" s="160" t="s">
        <v>187</v>
      </c>
      <c r="H307" s="161">
        <v>44</v>
      </c>
      <c r="I307" s="191">
        <v>8.9</v>
      </c>
      <c r="J307" s="162">
        <f t="shared" si="70"/>
        <v>391.6</v>
      </c>
      <c r="K307" s="163"/>
      <c r="L307" s="164"/>
      <c r="M307" s="165" t="s">
        <v>1</v>
      </c>
      <c r="N307" s="166" t="s">
        <v>34</v>
      </c>
      <c r="O307" s="153">
        <v>0</v>
      </c>
      <c r="P307" s="153">
        <f t="shared" si="71"/>
        <v>0</v>
      </c>
      <c r="Q307" s="153">
        <v>0</v>
      </c>
      <c r="R307" s="153">
        <f t="shared" si="72"/>
        <v>0</v>
      </c>
      <c r="S307" s="153">
        <v>0</v>
      </c>
      <c r="T307" s="154">
        <f t="shared" si="7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5" t="s">
        <v>154</v>
      </c>
      <c r="AT307" s="155" t="s">
        <v>155</v>
      </c>
      <c r="AU307" s="155" t="s">
        <v>72</v>
      </c>
      <c r="AY307" s="14" t="s">
        <v>140</v>
      </c>
      <c r="BE307" s="156">
        <f t="shared" si="74"/>
        <v>0</v>
      </c>
      <c r="BF307" s="156">
        <f t="shared" si="75"/>
        <v>391.6</v>
      </c>
      <c r="BG307" s="156">
        <f t="shared" si="76"/>
        <v>0</v>
      </c>
      <c r="BH307" s="156">
        <f t="shared" si="77"/>
        <v>0</v>
      </c>
      <c r="BI307" s="156">
        <f t="shared" si="78"/>
        <v>0</v>
      </c>
      <c r="BJ307" s="14" t="s">
        <v>76</v>
      </c>
      <c r="BK307" s="156">
        <f t="shared" si="79"/>
        <v>391.6</v>
      </c>
      <c r="BL307" s="14" t="s">
        <v>82</v>
      </c>
      <c r="BM307" s="155" t="s">
        <v>775</v>
      </c>
    </row>
    <row r="308" spans="1:65" s="2" customFormat="1" ht="21.75" customHeight="1">
      <c r="A308" s="26"/>
      <c r="B308" s="143"/>
      <c r="C308" s="144" t="s">
        <v>449</v>
      </c>
      <c r="D308" s="144" t="s">
        <v>142</v>
      </c>
      <c r="E308" s="145" t="s">
        <v>1596</v>
      </c>
      <c r="F308" s="146" t="s">
        <v>1597</v>
      </c>
      <c r="G308" s="147" t="s">
        <v>264</v>
      </c>
      <c r="H308" s="148">
        <v>24</v>
      </c>
      <c r="I308" s="190">
        <v>0.3</v>
      </c>
      <c r="J308" s="149">
        <f t="shared" si="70"/>
        <v>7.2</v>
      </c>
      <c r="K308" s="150"/>
      <c r="L308" s="27"/>
      <c r="M308" s="151" t="s">
        <v>1</v>
      </c>
      <c r="N308" s="152" t="s">
        <v>34</v>
      </c>
      <c r="O308" s="153">
        <v>0</v>
      </c>
      <c r="P308" s="153">
        <f t="shared" si="71"/>
        <v>0</v>
      </c>
      <c r="Q308" s="153">
        <v>0</v>
      </c>
      <c r="R308" s="153">
        <f t="shared" si="72"/>
        <v>0</v>
      </c>
      <c r="S308" s="153">
        <v>0</v>
      </c>
      <c r="T308" s="154">
        <f t="shared" si="7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5" t="s">
        <v>82</v>
      </c>
      <c r="AT308" s="155" t="s">
        <v>142</v>
      </c>
      <c r="AU308" s="155" t="s">
        <v>72</v>
      </c>
      <c r="AY308" s="14" t="s">
        <v>140</v>
      </c>
      <c r="BE308" s="156">
        <f t="shared" si="74"/>
        <v>0</v>
      </c>
      <c r="BF308" s="156">
        <f t="shared" si="75"/>
        <v>7.2</v>
      </c>
      <c r="BG308" s="156">
        <f t="shared" si="76"/>
        <v>0</v>
      </c>
      <c r="BH308" s="156">
        <f t="shared" si="77"/>
        <v>0</v>
      </c>
      <c r="BI308" s="156">
        <f t="shared" si="78"/>
        <v>0</v>
      </c>
      <c r="BJ308" s="14" t="s">
        <v>76</v>
      </c>
      <c r="BK308" s="156">
        <f t="shared" si="79"/>
        <v>7.2</v>
      </c>
      <c r="BL308" s="14" t="s">
        <v>82</v>
      </c>
      <c r="BM308" s="155" t="s">
        <v>778</v>
      </c>
    </row>
    <row r="309" spans="1:65" s="2" customFormat="1" ht="24.15" customHeight="1">
      <c r="A309" s="26"/>
      <c r="B309" s="143"/>
      <c r="C309" s="144" t="s">
        <v>1598</v>
      </c>
      <c r="D309" s="144" t="s">
        <v>142</v>
      </c>
      <c r="E309" s="145" t="s">
        <v>1599</v>
      </c>
      <c r="F309" s="146" t="s">
        <v>1600</v>
      </c>
      <c r="G309" s="147" t="s">
        <v>148</v>
      </c>
      <c r="H309" s="148">
        <v>8.8000000000000007</v>
      </c>
      <c r="I309" s="190">
        <v>4.47</v>
      </c>
      <c r="J309" s="149">
        <f t="shared" si="70"/>
        <v>39.340000000000003</v>
      </c>
      <c r="K309" s="150"/>
      <c r="L309" s="27"/>
      <c r="M309" s="151" t="s">
        <v>1</v>
      </c>
      <c r="N309" s="152" t="s">
        <v>34</v>
      </c>
      <c r="O309" s="153">
        <v>0</v>
      </c>
      <c r="P309" s="153">
        <f t="shared" si="71"/>
        <v>0</v>
      </c>
      <c r="Q309" s="153">
        <v>0</v>
      </c>
      <c r="R309" s="153">
        <f t="shared" si="72"/>
        <v>0</v>
      </c>
      <c r="S309" s="153">
        <v>0</v>
      </c>
      <c r="T309" s="154">
        <f t="shared" si="7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5" t="s">
        <v>82</v>
      </c>
      <c r="AT309" s="155" t="s">
        <v>142</v>
      </c>
      <c r="AU309" s="155" t="s">
        <v>72</v>
      </c>
      <c r="AY309" s="14" t="s">
        <v>140</v>
      </c>
      <c r="BE309" s="156">
        <f t="shared" si="74"/>
        <v>0</v>
      </c>
      <c r="BF309" s="156">
        <f t="shared" si="75"/>
        <v>39.340000000000003</v>
      </c>
      <c r="BG309" s="156">
        <f t="shared" si="76"/>
        <v>0</v>
      </c>
      <c r="BH309" s="156">
        <f t="shared" si="77"/>
        <v>0</v>
      </c>
      <c r="BI309" s="156">
        <f t="shared" si="78"/>
        <v>0</v>
      </c>
      <c r="BJ309" s="14" t="s">
        <v>76</v>
      </c>
      <c r="BK309" s="156">
        <f t="shared" si="79"/>
        <v>39.340000000000003</v>
      </c>
      <c r="BL309" s="14" t="s">
        <v>82</v>
      </c>
      <c r="BM309" s="155" t="s">
        <v>1601</v>
      </c>
    </row>
    <row r="310" spans="1:65" s="12" customFormat="1" ht="25.95" customHeight="1">
      <c r="B310" s="131"/>
      <c r="D310" s="132" t="s">
        <v>67</v>
      </c>
      <c r="E310" s="133" t="s">
        <v>155</v>
      </c>
      <c r="F310" s="133" t="s">
        <v>761</v>
      </c>
      <c r="I310" s="188"/>
      <c r="J310" s="134">
        <f>BK310</f>
        <v>2055</v>
      </c>
      <c r="L310" s="131"/>
      <c r="M310" s="135"/>
      <c r="N310" s="136"/>
      <c r="O310" s="136"/>
      <c r="P310" s="137">
        <f>SUM(P311:P316)</f>
        <v>0</v>
      </c>
      <c r="Q310" s="136"/>
      <c r="R310" s="137">
        <f>SUM(R311:R316)</f>
        <v>0</v>
      </c>
      <c r="S310" s="136"/>
      <c r="T310" s="138">
        <f>SUM(T311:T316)</f>
        <v>0</v>
      </c>
      <c r="AR310" s="132" t="s">
        <v>79</v>
      </c>
      <c r="AT310" s="139" t="s">
        <v>67</v>
      </c>
      <c r="AU310" s="139" t="s">
        <v>68</v>
      </c>
      <c r="AY310" s="132" t="s">
        <v>140</v>
      </c>
      <c r="BK310" s="140">
        <f>SUM(BK311:BK316)</f>
        <v>2055</v>
      </c>
    </row>
    <row r="311" spans="1:65" s="2" customFormat="1" ht="16.5" customHeight="1">
      <c r="A311" s="26"/>
      <c r="B311" s="143"/>
      <c r="C311" s="157" t="s">
        <v>453</v>
      </c>
      <c r="D311" s="157" t="s">
        <v>155</v>
      </c>
      <c r="E311" s="158" t="s">
        <v>1602</v>
      </c>
      <c r="F311" s="159" t="s">
        <v>1603</v>
      </c>
      <c r="G311" s="160" t="s">
        <v>419</v>
      </c>
      <c r="H311" s="161">
        <v>110</v>
      </c>
      <c r="I311" s="189">
        <v>3</v>
      </c>
      <c r="J311" s="162">
        <f t="shared" ref="J311:J316" si="80">ROUND(I311*H311,2)</f>
        <v>330</v>
      </c>
      <c r="K311" s="163"/>
      <c r="L311" s="164"/>
      <c r="M311" s="165" t="s">
        <v>1</v>
      </c>
      <c r="N311" s="166" t="s">
        <v>34</v>
      </c>
      <c r="O311" s="153">
        <v>0</v>
      </c>
      <c r="P311" s="153">
        <f t="shared" ref="P311:P316" si="81">O311*H311</f>
        <v>0</v>
      </c>
      <c r="Q311" s="153">
        <v>0</v>
      </c>
      <c r="R311" s="153">
        <f t="shared" ref="R311:R316" si="82">Q311*H311</f>
        <v>0</v>
      </c>
      <c r="S311" s="153">
        <v>0</v>
      </c>
      <c r="T311" s="154">
        <f t="shared" ref="T311:T316" si="83">S311*H311</f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5" t="s">
        <v>620</v>
      </c>
      <c r="AT311" s="155" t="s">
        <v>155</v>
      </c>
      <c r="AU311" s="155" t="s">
        <v>72</v>
      </c>
      <c r="AY311" s="14" t="s">
        <v>140</v>
      </c>
      <c r="BE311" s="156">
        <f t="shared" ref="BE311:BE316" si="84">IF(N311="základná",J311,0)</f>
        <v>0</v>
      </c>
      <c r="BF311" s="156">
        <f t="shared" ref="BF311:BF316" si="85">IF(N311="znížená",J311,0)</f>
        <v>330</v>
      </c>
      <c r="BG311" s="156">
        <f t="shared" ref="BG311:BG316" si="86">IF(N311="zákl. prenesená",J311,0)</f>
        <v>0</v>
      </c>
      <c r="BH311" s="156">
        <f t="shared" ref="BH311:BH316" si="87">IF(N311="zníž. prenesená",J311,0)</f>
        <v>0</v>
      </c>
      <c r="BI311" s="156">
        <f t="shared" ref="BI311:BI316" si="88">IF(N311="nulová",J311,0)</f>
        <v>0</v>
      </c>
      <c r="BJ311" s="14" t="s">
        <v>76</v>
      </c>
      <c r="BK311" s="156">
        <f t="shared" ref="BK311:BK316" si="89">ROUND(I311*H311,2)</f>
        <v>330</v>
      </c>
      <c r="BL311" s="14" t="s">
        <v>257</v>
      </c>
      <c r="BM311" s="155" t="s">
        <v>1604</v>
      </c>
    </row>
    <row r="312" spans="1:65" s="2" customFormat="1" ht="16.5" customHeight="1">
      <c r="A312" s="26"/>
      <c r="B312" s="143"/>
      <c r="C312" s="157" t="s">
        <v>1605</v>
      </c>
      <c r="D312" s="157" t="s">
        <v>155</v>
      </c>
      <c r="E312" s="158" t="s">
        <v>1606</v>
      </c>
      <c r="F312" s="159" t="s">
        <v>1607</v>
      </c>
      <c r="G312" s="160" t="s">
        <v>419</v>
      </c>
      <c r="H312" s="161">
        <v>211</v>
      </c>
      <c r="I312" s="189">
        <v>1</v>
      </c>
      <c r="J312" s="162">
        <f t="shared" si="80"/>
        <v>211</v>
      </c>
      <c r="K312" s="163"/>
      <c r="L312" s="164"/>
      <c r="M312" s="165" t="s">
        <v>1</v>
      </c>
      <c r="N312" s="166" t="s">
        <v>34</v>
      </c>
      <c r="O312" s="153">
        <v>0</v>
      </c>
      <c r="P312" s="153">
        <f t="shared" si="81"/>
        <v>0</v>
      </c>
      <c r="Q312" s="153">
        <v>0</v>
      </c>
      <c r="R312" s="153">
        <f t="shared" si="82"/>
        <v>0</v>
      </c>
      <c r="S312" s="153">
        <v>0</v>
      </c>
      <c r="T312" s="154">
        <f t="shared" si="8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5" t="s">
        <v>620</v>
      </c>
      <c r="AT312" s="155" t="s">
        <v>155</v>
      </c>
      <c r="AU312" s="155" t="s">
        <v>72</v>
      </c>
      <c r="AY312" s="14" t="s">
        <v>140</v>
      </c>
      <c r="BE312" s="156">
        <f t="shared" si="84"/>
        <v>0</v>
      </c>
      <c r="BF312" s="156">
        <f t="shared" si="85"/>
        <v>211</v>
      </c>
      <c r="BG312" s="156">
        <f t="shared" si="86"/>
        <v>0</v>
      </c>
      <c r="BH312" s="156">
        <f t="shared" si="87"/>
        <v>0</v>
      </c>
      <c r="BI312" s="156">
        <f t="shared" si="88"/>
        <v>0</v>
      </c>
      <c r="BJ312" s="14" t="s">
        <v>76</v>
      </c>
      <c r="BK312" s="156">
        <f t="shared" si="89"/>
        <v>211</v>
      </c>
      <c r="BL312" s="14" t="s">
        <v>257</v>
      </c>
      <c r="BM312" s="155" t="s">
        <v>1608</v>
      </c>
    </row>
    <row r="313" spans="1:65" s="2" customFormat="1" ht="16.5" customHeight="1">
      <c r="A313" s="26"/>
      <c r="B313" s="143"/>
      <c r="C313" s="144" t="s">
        <v>456</v>
      </c>
      <c r="D313" s="144" t="s">
        <v>142</v>
      </c>
      <c r="E313" s="145" t="s">
        <v>1609</v>
      </c>
      <c r="F313" s="146" t="s">
        <v>1610</v>
      </c>
      <c r="G313" s="147" t="s">
        <v>419</v>
      </c>
      <c r="H313" s="148">
        <v>150</v>
      </c>
      <c r="I313" s="190">
        <v>5</v>
      </c>
      <c r="J313" s="149">
        <f t="shared" si="80"/>
        <v>750</v>
      </c>
      <c r="K313" s="150"/>
      <c r="L313" s="27"/>
      <c r="M313" s="151" t="s">
        <v>1</v>
      </c>
      <c r="N313" s="152" t="s">
        <v>34</v>
      </c>
      <c r="O313" s="153">
        <v>0</v>
      </c>
      <c r="P313" s="153">
        <f t="shared" si="81"/>
        <v>0</v>
      </c>
      <c r="Q313" s="153">
        <v>0</v>
      </c>
      <c r="R313" s="153">
        <f t="shared" si="82"/>
        <v>0</v>
      </c>
      <c r="S313" s="153">
        <v>0</v>
      </c>
      <c r="T313" s="154">
        <f t="shared" si="8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5" t="s">
        <v>257</v>
      </c>
      <c r="AT313" s="155" t="s">
        <v>142</v>
      </c>
      <c r="AU313" s="155" t="s">
        <v>72</v>
      </c>
      <c r="AY313" s="14" t="s">
        <v>140</v>
      </c>
      <c r="BE313" s="156">
        <f t="shared" si="84"/>
        <v>0</v>
      </c>
      <c r="BF313" s="156">
        <f t="shared" si="85"/>
        <v>750</v>
      </c>
      <c r="BG313" s="156">
        <f t="shared" si="86"/>
        <v>0</v>
      </c>
      <c r="BH313" s="156">
        <f t="shared" si="87"/>
        <v>0</v>
      </c>
      <c r="BI313" s="156">
        <f t="shared" si="88"/>
        <v>0</v>
      </c>
      <c r="BJ313" s="14" t="s">
        <v>76</v>
      </c>
      <c r="BK313" s="156">
        <f t="shared" si="89"/>
        <v>750</v>
      </c>
      <c r="BL313" s="14" t="s">
        <v>257</v>
      </c>
      <c r="BM313" s="155" t="s">
        <v>1611</v>
      </c>
    </row>
    <row r="314" spans="1:65" s="2" customFormat="1" ht="16.5" customHeight="1">
      <c r="A314" s="26"/>
      <c r="B314" s="143"/>
      <c r="C314" s="144" t="s">
        <v>1612</v>
      </c>
      <c r="D314" s="144" t="s">
        <v>142</v>
      </c>
      <c r="E314" s="145" t="s">
        <v>1613</v>
      </c>
      <c r="F314" s="146" t="s">
        <v>1614</v>
      </c>
      <c r="G314" s="147" t="s">
        <v>419</v>
      </c>
      <c r="H314" s="148">
        <v>112</v>
      </c>
      <c r="I314" s="190">
        <v>2</v>
      </c>
      <c r="J314" s="149">
        <f t="shared" si="80"/>
        <v>224</v>
      </c>
      <c r="K314" s="150"/>
      <c r="L314" s="27"/>
      <c r="M314" s="151" t="s">
        <v>1</v>
      </c>
      <c r="N314" s="152" t="s">
        <v>34</v>
      </c>
      <c r="O314" s="153">
        <v>0</v>
      </c>
      <c r="P314" s="153">
        <f t="shared" si="81"/>
        <v>0</v>
      </c>
      <c r="Q314" s="153">
        <v>0</v>
      </c>
      <c r="R314" s="153">
        <f t="shared" si="82"/>
        <v>0</v>
      </c>
      <c r="S314" s="153">
        <v>0</v>
      </c>
      <c r="T314" s="154">
        <f t="shared" si="8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5" t="s">
        <v>257</v>
      </c>
      <c r="AT314" s="155" t="s">
        <v>142</v>
      </c>
      <c r="AU314" s="155" t="s">
        <v>72</v>
      </c>
      <c r="AY314" s="14" t="s">
        <v>140</v>
      </c>
      <c r="BE314" s="156">
        <f t="shared" si="84"/>
        <v>0</v>
      </c>
      <c r="BF314" s="156">
        <f t="shared" si="85"/>
        <v>224</v>
      </c>
      <c r="BG314" s="156">
        <f t="shared" si="86"/>
        <v>0</v>
      </c>
      <c r="BH314" s="156">
        <f t="shared" si="87"/>
        <v>0</v>
      </c>
      <c r="BI314" s="156">
        <f t="shared" si="88"/>
        <v>0</v>
      </c>
      <c r="BJ314" s="14" t="s">
        <v>76</v>
      </c>
      <c r="BK314" s="156">
        <f t="shared" si="89"/>
        <v>224</v>
      </c>
      <c r="BL314" s="14" t="s">
        <v>257</v>
      </c>
      <c r="BM314" s="155" t="s">
        <v>1615</v>
      </c>
    </row>
    <row r="315" spans="1:65" s="2" customFormat="1" ht="16.5" customHeight="1">
      <c r="A315" s="26"/>
      <c r="B315" s="143"/>
      <c r="C315" s="144" t="s">
        <v>462</v>
      </c>
      <c r="D315" s="144" t="s">
        <v>142</v>
      </c>
      <c r="E315" s="145" t="s">
        <v>1616</v>
      </c>
      <c r="F315" s="146" t="s">
        <v>1617</v>
      </c>
      <c r="G315" s="147" t="s">
        <v>419</v>
      </c>
      <c r="H315" s="148">
        <v>85</v>
      </c>
      <c r="I315" s="190">
        <v>4</v>
      </c>
      <c r="J315" s="149">
        <f t="shared" si="80"/>
        <v>340</v>
      </c>
      <c r="K315" s="150"/>
      <c r="L315" s="27"/>
      <c r="M315" s="151" t="s">
        <v>1</v>
      </c>
      <c r="N315" s="152" t="s">
        <v>34</v>
      </c>
      <c r="O315" s="153">
        <v>0</v>
      </c>
      <c r="P315" s="153">
        <f t="shared" si="81"/>
        <v>0</v>
      </c>
      <c r="Q315" s="153">
        <v>0</v>
      </c>
      <c r="R315" s="153">
        <f t="shared" si="82"/>
        <v>0</v>
      </c>
      <c r="S315" s="153">
        <v>0</v>
      </c>
      <c r="T315" s="154">
        <f t="shared" si="8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5" t="s">
        <v>257</v>
      </c>
      <c r="AT315" s="155" t="s">
        <v>142</v>
      </c>
      <c r="AU315" s="155" t="s">
        <v>72</v>
      </c>
      <c r="AY315" s="14" t="s">
        <v>140</v>
      </c>
      <c r="BE315" s="156">
        <f t="shared" si="84"/>
        <v>0</v>
      </c>
      <c r="BF315" s="156">
        <f t="shared" si="85"/>
        <v>340</v>
      </c>
      <c r="BG315" s="156">
        <f t="shared" si="86"/>
        <v>0</v>
      </c>
      <c r="BH315" s="156">
        <f t="shared" si="87"/>
        <v>0</v>
      </c>
      <c r="BI315" s="156">
        <f t="shared" si="88"/>
        <v>0</v>
      </c>
      <c r="BJ315" s="14" t="s">
        <v>76</v>
      </c>
      <c r="BK315" s="156">
        <f t="shared" si="89"/>
        <v>340</v>
      </c>
      <c r="BL315" s="14" t="s">
        <v>257</v>
      </c>
      <c r="BM315" s="155" t="s">
        <v>1618</v>
      </c>
    </row>
    <row r="316" spans="1:65" s="2" customFormat="1" ht="16.5" customHeight="1">
      <c r="A316" s="26"/>
      <c r="B316" s="143"/>
      <c r="C316" s="144" t="s">
        <v>1619</v>
      </c>
      <c r="D316" s="144" t="s">
        <v>142</v>
      </c>
      <c r="E316" s="145" t="s">
        <v>1620</v>
      </c>
      <c r="F316" s="146" t="s">
        <v>1621</v>
      </c>
      <c r="G316" s="147" t="s">
        <v>419</v>
      </c>
      <c r="H316" s="148">
        <v>200</v>
      </c>
      <c r="I316" s="190">
        <v>1</v>
      </c>
      <c r="J316" s="149">
        <f t="shared" si="80"/>
        <v>200</v>
      </c>
      <c r="K316" s="150"/>
      <c r="L316" s="27"/>
      <c r="M316" s="151" t="s">
        <v>1</v>
      </c>
      <c r="N316" s="152" t="s">
        <v>34</v>
      </c>
      <c r="O316" s="153">
        <v>0</v>
      </c>
      <c r="P316" s="153">
        <f t="shared" si="81"/>
        <v>0</v>
      </c>
      <c r="Q316" s="153">
        <v>0</v>
      </c>
      <c r="R316" s="153">
        <f t="shared" si="82"/>
        <v>0</v>
      </c>
      <c r="S316" s="153">
        <v>0</v>
      </c>
      <c r="T316" s="154">
        <f t="shared" si="8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5" t="s">
        <v>257</v>
      </c>
      <c r="AT316" s="155" t="s">
        <v>142</v>
      </c>
      <c r="AU316" s="155" t="s">
        <v>72</v>
      </c>
      <c r="AY316" s="14" t="s">
        <v>140</v>
      </c>
      <c r="BE316" s="156">
        <f t="shared" si="84"/>
        <v>0</v>
      </c>
      <c r="BF316" s="156">
        <f t="shared" si="85"/>
        <v>200</v>
      </c>
      <c r="BG316" s="156">
        <f t="shared" si="86"/>
        <v>0</v>
      </c>
      <c r="BH316" s="156">
        <f t="shared" si="87"/>
        <v>0</v>
      </c>
      <c r="BI316" s="156">
        <f t="shared" si="88"/>
        <v>0</v>
      </c>
      <c r="BJ316" s="14" t="s">
        <v>76</v>
      </c>
      <c r="BK316" s="156">
        <f t="shared" si="89"/>
        <v>200</v>
      </c>
      <c r="BL316" s="14" t="s">
        <v>257</v>
      </c>
      <c r="BM316" s="155" t="s">
        <v>1622</v>
      </c>
    </row>
    <row r="317" spans="1:65" s="12" customFormat="1" ht="25.95" customHeight="1">
      <c r="B317" s="131"/>
      <c r="D317" s="132" t="s">
        <v>67</v>
      </c>
      <c r="E317" s="133" t="s">
        <v>170</v>
      </c>
      <c r="F317" s="133" t="s">
        <v>280</v>
      </c>
      <c r="I317" s="188"/>
      <c r="J317" s="134">
        <f>BK317</f>
        <v>1837.96</v>
      </c>
      <c r="L317" s="131"/>
      <c r="M317" s="135"/>
      <c r="N317" s="136"/>
      <c r="O317" s="136"/>
      <c r="P317" s="137">
        <f>SUM(P318:P327)</f>
        <v>0</v>
      </c>
      <c r="Q317" s="136"/>
      <c r="R317" s="137">
        <f>SUM(R318:R327)</f>
        <v>0</v>
      </c>
      <c r="S317" s="136"/>
      <c r="T317" s="138">
        <f>SUM(T318:T327)</f>
        <v>0</v>
      </c>
      <c r="AR317" s="132" t="s">
        <v>72</v>
      </c>
      <c r="AT317" s="139" t="s">
        <v>67</v>
      </c>
      <c r="AU317" s="139" t="s">
        <v>68</v>
      </c>
      <c r="AY317" s="132" t="s">
        <v>140</v>
      </c>
      <c r="BK317" s="140">
        <f>SUM(BK318:BK327)</f>
        <v>1837.96</v>
      </c>
    </row>
    <row r="318" spans="1:65" s="2" customFormat="1" ht="33" customHeight="1">
      <c r="A318" s="26"/>
      <c r="B318" s="143"/>
      <c r="C318" s="144" t="s">
        <v>465</v>
      </c>
      <c r="D318" s="144" t="s">
        <v>142</v>
      </c>
      <c r="E318" s="145" t="s">
        <v>1623</v>
      </c>
      <c r="F318" s="146" t="s">
        <v>1624</v>
      </c>
      <c r="G318" s="147" t="s">
        <v>187</v>
      </c>
      <c r="H318" s="148">
        <v>40</v>
      </c>
      <c r="I318" s="190">
        <v>8</v>
      </c>
      <c r="J318" s="149">
        <f t="shared" ref="J318:J327" si="90">ROUND(I318*H318,2)</f>
        <v>320</v>
      </c>
      <c r="K318" s="150"/>
      <c r="L318" s="27"/>
      <c r="M318" s="151" t="s">
        <v>1</v>
      </c>
      <c r="N318" s="152" t="s">
        <v>34</v>
      </c>
      <c r="O318" s="153">
        <v>0</v>
      </c>
      <c r="P318" s="153">
        <f t="shared" ref="P318:P327" si="91">O318*H318</f>
        <v>0</v>
      </c>
      <c r="Q318" s="153">
        <v>0</v>
      </c>
      <c r="R318" s="153">
        <f t="shared" ref="R318:R327" si="92">Q318*H318</f>
        <v>0</v>
      </c>
      <c r="S318" s="153">
        <v>0</v>
      </c>
      <c r="T318" s="154">
        <f t="shared" ref="T318:T327" si="93">S318*H318</f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5" t="s">
        <v>82</v>
      </c>
      <c r="AT318" s="155" t="s">
        <v>142</v>
      </c>
      <c r="AU318" s="155" t="s">
        <v>72</v>
      </c>
      <c r="AY318" s="14" t="s">
        <v>140</v>
      </c>
      <c r="BE318" s="156">
        <f t="shared" ref="BE318:BE327" si="94">IF(N318="základná",J318,0)</f>
        <v>0</v>
      </c>
      <c r="BF318" s="156">
        <f t="shared" ref="BF318:BF327" si="95">IF(N318="znížená",J318,0)</f>
        <v>320</v>
      </c>
      <c r="BG318" s="156">
        <f t="shared" ref="BG318:BG327" si="96">IF(N318="zákl. prenesená",J318,0)</f>
        <v>0</v>
      </c>
      <c r="BH318" s="156">
        <f t="shared" ref="BH318:BH327" si="97">IF(N318="zníž. prenesená",J318,0)</f>
        <v>0</v>
      </c>
      <c r="BI318" s="156">
        <f t="shared" ref="BI318:BI327" si="98">IF(N318="nulová",J318,0)</f>
        <v>0</v>
      </c>
      <c r="BJ318" s="14" t="s">
        <v>76</v>
      </c>
      <c r="BK318" s="156">
        <f t="shared" ref="BK318:BK327" si="99">ROUND(I318*H318,2)</f>
        <v>320</v>
      </c>
      <c r="BL318" s="14" t="s">
        <v>82</v>
      </c>
      <c r="BM318" s="155" t="s">
        <v>1625</v>
      </c>
    </row>
    <row r="319" spans="1:65" s="2" customFormat="1" ht="37.950000000000003" customHeight="1">
      <c r="A319" s="26"/>
      <c r="B319" s="143"/>
      <c r="C319" s="144" t="s">
        <v>1626</v>
      </c>
      <c r="D319" s="144" t="s">
        <v>142</v>
      </c>
      <c r="E319" s="145" t="s">
        <v>1627</v>
      </c>
      <c r="F319" s="146" t="s">
        <v>1628</v>
      </c>
      <c r="G319" s="147" t="s">
        <v>187</v>
      </c>
      <c r="H319" s="148">
        <v>20</v>
      </c>
      <c r="I319" s="190">
        <v>2</v>
      </c>
      <c r="J319" s="149">
        <f t="shared" si="90"/>
        <v>40</v>
      </c>
      <c r="K319" s="150"/>
      <c r="L319" s="27"/>
      <c r="M319" s="151" t="s">
        <v>1</v>
      </c>
      <c r="N319" s="152" t="s">
        <v>34</v>
      </c>
      <c r="O319" s="153">
        <v>0</v>
      </c>
      <c r="P319" s="153">
        <f t="shared" si="91"/>
        <v>0</v>
      </c>
      <c r="Q319" s="153">
        <v>0</v>
      </c>
      <c r="R319" s="153">
        <f t="shared" si="92"/>
        <v>0</v>
      </c>
      <c r="S319" s="153">
        <v>0</v>
      </c>
      <c r="T319" s="154">
        <f t="shared" si="9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5" t="s">
        <v>82</v>
      </c>
      <c r="AT319" s="155" t="s">
        <v>142</v>
      </c>
      <c r="AU319" s="155" t="s">
        <v>72</v>
      </c>
      <c r="AY319" s="14" t="s">
        <v>140</v>
      </c>
      <c r="BE319" s="156">
        <f t="shared" si="94"/>
        <v>0</v>
      </c>
      <c r="BF319" s="156">
        <f t="shared" si="95"/>
        <v>40</v>
      </c>
      <c r="BG319" s="156">
        <f t="shared" si="96"/>
        <v>0</v>
      </c>
      <c r="BH319" s="156">
        <f t="shared" si="97"/>
        <v>0</v>
      </c>
      <c r="BI319" s="156">
        <f t="shared" si="98"/>
        <v>0</v>
      </c>
      <c r="BJ319" s="14" t="s">
        <v>76</v>
      </c>
      <c r="BK319" s="156">
        <f t="shared" si="99"/>
        <v>40</v>
      </c>
      <c r="BL319" s="14" t="s">
        <v>82</v>
      </c>
      <c r="BM319" s="155" t="s">
        <v>1629</v>
      </c>
    </row>
    <row r="320" spans="1:65" s="2" customFormat="1" ht="33" customHeight="1">
      <c r="A320" s="26"/>
      <c r="B320" s="143"/>
      <c r="C320" s="144" t="s">
        <v>470</v>
      </c>
      <c r="D320" s="144" t="s">
        <v>142</v>
      </c>
      <c r="E320" s="145" t="s">
        <v>1630</v>
      </c>
      <c r="F320" s="146" t="s">
        <v>1631</v>
      </c>
      <c r="G320" s="147" t="s">
        <v>187</v>
      </c>
      <c r="H320" s="148">
        <v>33</v>
      </c>
      <c r="I320" s="190">
        <v>2</v>
      </c>
      <c r="J320" s="149">
        <f t="shared" si="90"/>
        <v>66</v>
      </c>
      <c r="K320" s="150"/>
      <c r="L320" s="27"/>
      <c r="M320" s="151" t="s">
        <v>1</v>
      </c>
      <c r="N320" s="152" t="s">
        <v>34</v>
      </c>
      <c r="O320" s="153">
        <v>0</v>
      </c>
      <c r="P320" s="153">
        <f t="shared" si="91"/>
        <v>0</v>
      </c>
      <c r="Q320" s="153">
        <v>0</v>
      </c>
      <c r="R320" s="153">
        <f t="shared" si="92"/>
        <v>0</v>
      </c>
      <c r="S320" s="153">
        <v>0</v>
      </c>
      <c r="T320" s="154">
        <f t="shared" si="93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5" t="s">
        <v>82</v>
      </c>
      <c r="AT320" s="155" t="s">
        <v>142</v>
      </c>
      <c r="AU320" s="155" t="s">
        <v>72</v>
      </c>
      <c r="AY320" s="14" t="s">
        <v>140</v>
      </c>
      <c r="BE320" s="156">
        <f t="shared" si="94"/>
        <v>0</v>
      </c>
      <c r="BF320" s="156">
        <f t="shared" si="95"/>
        <v>66</v>
      </c>
      <c r="BG320" s="156">
        <f t="shared" si="96"/>
        <v>0</v>
      </c>
      <c r="BH320" s="156">
        <f t="shared" si="97"/>
        <v>0</v>
      </c>
      <c r="BI320" s="156">
        <f t="shared" si="98"/>
        <v>0</v>
      </c>
      <c r="BJ320" s="14" t="s">
        <v>76</v>
      </c>
      <c r="BK320" s="156">
        <f t="shared" si="99"/>
        <v>66</v>
      </c>
      <c r="BL320" s="14" t="s">
        <v>82</v>
      </c>
      <c r="BM320" s="155" t="s">
        <v>1632</v>
      </c>
    </row>
    <row r="321" spans="1:65" s="2" customFormat="1" ht="24.15" customHeight="1">
      <c r="A321" s="26"/>
      <c r="B321" s="143"/>
      <c r="C321" s="144" t="s">
        <v>1633</v>
      </c>
      <c r="D321" s="144" t="s">
        <v>142</v>
      </c>
      <c r="E321" s="145" t="s">
        <v>1634</v>
      </c>
      <c r="F321" s="146" t="s">
        <v>1635</v>
      </c>
      <c r="G321" s="147" t="s">
        <v>187</v>
      </c>
      <c r="H321" s="148">
        <v>15</v>
      </c>
      <c r="I321" s="190">
        <v>1.1000000000000001</v>
      </c>
      <c r="J321" s="149">
        <f t="shared" si="90"/>
        <v>16.5</v>
      </c>
      <c r="K321" s="150"/>
      <c r="L321" s="27"/>
      <c r="M321" s="151" t="s">
        <v>1</v>
      </c>
      <c r="N321" s="152" t="s">
        <v>34</v>
      </c>
      <c r="O321" s="153">
        <v>0</v>
      </c>
      <c r="P321" s="153">
        <f t="shared" si="91"/>
        <v>0</v>
      </c>
      <c r="Q321" s="153">
        <v>0</v>
      </c>
      <c r="R321" s="153">
        <f t="shared" si="92"/>
        <v>0</v>
      </c>
      <c r="S321" s="153">
        <v>0</v>
      </c>
      <c r="T321" s="154">
        <f t="shared" si="93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5" t="s">
        <v>82</v>
      </c>
      <c r="AT321" s="155" t="s">
        <v>142</v>
      </c>
      <c r="AU321" s="155" t="s">
        <v>72</v>
      </c>
      <c r="AY321" s="14" t="s">
        <v>140</v>
      </c>
      <c r="BE321" s="156">
        <f t="shared" si="94"/>
        <v>0</v>
      </c>
      <c r="BF321" s="156">
        <f t="shared" si="95"/>
        <v>16.5</v>
      </c>
      <c r="BG321" s="156">
        <f t="shared" si="96"/>
        <v>0</v>
      </c>
      <c r="BH321" s="156">
        <f t="shared" si="97"/>
        <v>0</v>
      </c>
      <c r="BI321" s="156">
        <f t="shared" si="98"/>
        <v>0</v>
      </c>
      <c r="BJ321" s="14" t="s">
        <v>76</v>
      </c>
      <c r="BK321" s="156">
        <f t="shared" si="99"/>
        <v>16.5</v>
      </c>
      <c r="BL321" s="14" t="s">
        <v>82</v>
      </c>
      <c r="BM321" s="155" t="s">
        <v>1636</v>
      </c>
    </row>
    <row r="322" spans="1:65" s="2" customFormat="1" ht="24.15" customHeight="1">
      <c r="A322" s="26"/>
      <c r="B322" s="143"/>
      <c r="C322" s="144" t="s">
        <v>473</v>
      </c>
      <c r="D322" s="144" t="s">
        <v>142</v>
      </c>
      <c r="E322" s="145" t="s">
        <v>1637</v>
      </c>
      <c r="F322" s="146" t="s">
        <v>1638</v>
      </c>
      <c r="G322" s="147" t="s">
        <v>187</v>
      </c>
      <c r="H322" s="148">
        <v>4</v>
      </c>
      <c r="I322" s="190">
        <v>3.5</v>
      </c>
      <c r="J322" s="149">
        <f t="shared" si="90"/>
        <v>14</v>
      </c>
      <c r="K322" s="150"/>
      <c r="L322" s="27"/>
      <c r="M322" s="151" t="s">
        <v>1</v>
      </c>
      <c r="N322" s="152" t="s">
        <v>34</v>
      </c>
      <c r="O322" s="153">
        <v>0</v>
      </c>
      <c r="P322" s="153">
        <f t="shared" si="91"/>
        <v>0</v>
      </c>
      <c r="Q322" s="153">
        <v>0</v>
      </c>
      <c r="R322" s="153">
        <f t="shared" si="92"/>
        <v>0</v>
      </c>
      <c r="S322" s="153">
        <v>0</v>
      </c>
      <c r="T322" s="154">
        <f t="shared" si="93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5" t="s">
        <v>82</v>
      </c>
      <c r="AT322" s="155" t="s">
        <v>142</v>
      </c>
      <c r="AU322" s="155" t="s">
        <v>72</v>
      </c>
      <c r="AY322" s="14" t="s">
        <v>140</v>
      </c>
      <c r="BE322" s="156">
        <f t="shared" si="94"/>
        <v>0</v>
      </c>
      <c r="BF322" s="156">
        <f t="shared" si="95"/>
        <v>14</v>
      </c>
      <c r="BG322" s="156">
        <f t="shared" si="96"/>
        <v>0</v>
      </c>
      <c r="BH322" s="156">
        <f t="shared" si="97"/>
        <v>0</v>
      </c>
      <c r="BI322" s="156">
        <f t="shared" si="98"/>
        <v>0</v>
      </c>
      <c r="BJ322" s="14" t="s">
        <v>76</v>
      </c>
      <c r="BK322" s="156">
        <f t="shared" si="99"/>
        <v>14</v>
      </c>
      <c r="BL322" s="14" t="s">
        <v>82</v>
      </c>
      <c r="BM322" s="155" t="s">
        <v>1639</v>
      </c>
    </row>
    <row r="323" spans="1:65" s="2" customFormat="1" ht="44.25" customHeight="1">
      <c r="A323" s="26"/>
      <c r="B323" s="143"/>
      <c r="C323" s="144" t="s">
        <v>1640</v>
      </c>
      <c r="D323" s="144" t="s">
        <v>142</v>
      </c>
      <c r="E323" s="145" t="s">
        <v>1641</v>
      </c>
      <c r="F323" s="146" t="s">
        <v>1642</v>
      </c>
      <c r="G323" s="147" t="s">
        <v>264</v>
      </c>
      <c r="H323" s="148">
        <v>500</v>
      </c>
      <c r="I323" s="190">
        <v>2.2000000000000002</v>
      </c>
      <c r="J323" s="149">
        <f t="shared" si="90"/>
        <v>1100</v>
      </c>
      <c r="K323" s="150"/>
      <c r="L323" s="27"/>
      <c r="M323" s="151" t="s">
        <v>1</v>
      </c>
      <c r="N323" s="152" t="s">
        <v>34</v>
      </c>
      <c r="O323" s="153">
        <v>0</v>
      </c>
      <c r="P323" s="153">
        <f t="shared" si="91"/>
        <v>0</v>
      </c>
      <c r="Q323" s="153">
        <v>0</v>
      </c>
      <c r="R323" s="153">
        <f t="shared" si="92"/>
        <v>0</v>
      </c>
      <c r="S323" s="153">
        <v>0</v>
      </c>
      <c r="T323" s="154">
        <f t="shared" si="93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5" t="s">
        <v>82</v>
      </c>
      <c r="AT323" s="155" t="s">
        <v>142</v>
      </c>
      <c r="AU323" s="155" t="s">
        <v>72</v>
      </c>
      <c r="AY323" s="14" t="s">
        <v>140</v>
      </c>
      <c r="BE323" s="156">
        <f t="shared" si="94"/>
        <v>0</v>
      </c>
      <c r="BF323" s="156">
        <f t="shared" si="95"/>
        <v>1100</v>
      </c>
      <c r="BG323" s="156">
        <f t="shared" si="96"/>
        <v>0</v>
      </c>
      <c r="BH323" s="156">
        <f t="shared" si="97"/>
        <v>0</v>
      </c>
      <c r="BI323" s="156">
        <f t="shared" si="98"/>
        <v>0</v>
      </c>
      <c r="BJ323" s="14" t="s">
        <v>76</v>
      </c>
      <c r="BK323" s="156">
        <f t="shared" si="99"/>
        <v>1100</v>
      </c>
      <c r="BL323" s="14" t="s">
        <v>82</v>
      </c>
      <c r="BM323" s="155" t="s">
        <v>1643</v>
      </c>
    </row>
    <row r="324" spans="1:65" s="2" customFormat="1" ht="33" customHeight="1">
      <c r="A324" s="26"/>
      <c r="B324" s="143"/>
      <c r="C324" s="144" t="s">
        <v>479</v>
      </c>
      <c r="D324" s="144" t="s">
        <v>142</v>
      </c>
      <c r="E324" s="145" t="s">
        <v>1644</v>
      </c>
      <c r="F324" s="146" t="s">
        <v>1645</v>
      </c>
      <c r="G324" s="147" t="s">
        <v>264</v>
      </c>
      <c r="H324" s="148">
        <v>20</v>
      </c>
      <c r="I324" s="190">
        <v>3.8</v>
      </c>
      <c r="J324" s="149">
        <f t="shared" si="90"/>
        <v>76</v>
      </c>
      <c r="K324" s="150"/>
      <c r="L324" s="27"/>
      <c r="M324" s="151" t="s">
        <v>1</v>
      </c>
      <c r="N324" s="152" t="s">
        <v>34</v>
      </c>
      <c r="O324" s="153">
        <v>0</v>
      </c>
      <c r="P324" s="153">
        <f t="shared" si="91"/>
        <v>0</v>
      </c>
      <c r="Q324" s="153">
        <v>0</v>
      </c>
      <c r="R324" s="153">
        <f t="shared" si="92"/>
        <v>0</v>
      </c>
      <c r="S324" s="153">
        <v>0</v>
      </c>
      <c r="T324" s="154">
        <f t="shared" si="9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5" t="s">
        <v>82</v>
      </c>
      <c r="AT324" s="155" t="s">
        <v>142</v>
      </c>
      <c r="AU324" s="155" t="s">
        <v>72</v>
      </c>
      <c r="AY324" s="14" t="s">
        <v>140</v>
      </c>
      <c r="BE324" s="156">
        <f t="shared" si="94"/>
        <v>0</v>
      </c>
      <c r="BF324" s="156">
        <f t="shared" si="95"/>
        <v>76</v>
      </c>
      <c r="BG324" s="156">
        <f t="shared" si="96"/>
        <v>0</v>
      </c>
      <c r="BH324" s="156">
        <f t="shared" si="97"/>
        <v>0</v>
      </c>
      <c r="BI324" s="156">
        <f t="shared" si="98"/>
        <v>0</v>
      </c>
      <c r="BJ324" s="14" t="s">
        <v>76</v>
      </c>
      <c r="BK324" s="156">
        <f t="shared" si="99"/>
        <v>76</v>
      </c>
      <c r="BL324" s="14" t="s">
        <v>82</v>
      </c>
      <c r="BM324" s="155" t="s">
        <v>1646</v>
      </c>
    </row>
    <row r="325" spans="1:65" s="2" customFormat="1" ht="33" customHeight="1">
      <c r="A325" s="26"/>
      <c r="B325" s="143"/>
      <c r="C325" s="144" t="s">
        <v>1647</v>
      </c>
      <c r="D325" s="144" t="s">
        <v>142</v>
      </c>
      <c r="E325" s="145" t="s">
        <v>1648</v>
      </c>
      <c r="F325" s="146" t="s">
        <v>1649</v>
      </c>
      <c r="G325" s="147" t="s">
        <v>264</v>
      </c>
      <c r="H325" s="148">
        <v>20</v>
      </c>
      <c r="I325" s="190">
        <v>5.4</v>
      </c>
      <c r="J325" s="149">
        <f t="shared" si="90"/>
        <v>108</v>
      </c>
      <c r="K325" s="150"/>
      <c r="L325" s="27"/>
      <c r="M325" s="151" t="s">
        <v>1</v>
      </c>
      <c r="N325" s="152" t="s">
        <v>34</v>
      </c>
      <c r="O325" s="153">
        <v>0</v>
      </c>
      <c r="P325" s="153">
        <f t="shared" si="91"/>
        <v>0</v>
      </c>
      <c r="Q325" s="153">
        <v>0</v>
      </c>
      <c r="R325" s="153">
        <f t="shared" si="92"/>
        <v>0</v>
      </c>
      <c r="S325" s="153">
        <v>0</v>
      </c>
      <c r="T325" s="154">
        <f t="shared" si="9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5" t="s">
        <v>82</v>
      </c>
      <c r="AT325" s="155" t="s">
        <v>142</v>
      </c>
      <c r="AU325" s="155" t="s">
        <v>72</v>
      </c>
      <c r="AY325" s="14" t="s">
        <v>140</v>
      </c>
      <c r="BE325" s="156">
        <f t="shared" si="94"/>
        <v>0</v>
      </c>
      <c r="BF325" s="156">
        <f t="shared" si="95"/>
        <v>108</v>
      </c>
      <c r="BG325" s="156">
        <f t="shared" si="96"/>
        <v>0</v>
      </c>
      <c r="BH325" s="156">
        <f t="shared" si="97"/>
        <v>0</v>
      </c>
      <c r="BI325" s="156">
        <f t="shared" si="98"/>
        <v>0</v>
      </c>
      <c r="BJ325" s="14" t="s">
        <v>76</v>
      </c>
      <c r="BK325" s="156">
        <f t="shared" si="99"/>
        <v>108</v>
      </c>
      <c r="BL325" s="14" t="s">
        <v>82</v>
      </c>
      <c r="BM325" s="155" t="s">
        <v>1650</v>
      </c>
    </row>
    <row r="326" spans="1:65" s="2" customFormat="1" ht="21.75" customHeight="1">
      <c r="A326" s="26"/>
      <c r="B326" s="143"/>
      <c r="C326" s="144" t="s">
        <v>482</v>
      </c>
      <c r="D326" s="144" t="s">
        <v>142</v>
      </c>
      <c r="E326" s="145" t="s">
        <v>1651</v>
      </c>
      <c r="F326" s="146" t="s">
        <v>381</v>
      </c>
      <c r="G326" s="147" t="s">
        <v>158</v>
      </c>
      <c r="H326" s="148">
        <v>5.391</v>
      </c>
      <c r="I326" s="191">
        <v>17.3</v>
      </c>
      <c r="J326" s="149">
        <f t="shared" si="90"/>
        <v>93.26</v>
      </c>
      <c r="K326" s="150"/>
      <c r="L326" s="27"/>
      <c r="M326" s="151" t="s">
        <v>1</v>
      </c>
      <c r="N326" s="152" t="s">
        <v>34</v>
      </c>
      <c r="O326" s="153">
        <v>0</v>
      </c>
      <c r="P326" s="153">
        <f t="shared" si="91"/>
        <v>0</v>
      </c>
      <c r="Q326" s="153">
        <v>0</v>
      </c>
      <c r="R326" s="153">
        <f t="shared" si="92"/>
        <v>0</v>
      </c>
      <c r="S326" s="153">
        <v>0</v>
      </c>
      <c r="T326" s="154">
        <f t="shared" si="9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5" t="s">
        <v>82</v>
      </c>
      <c r="AT326" s="155" t="s">
        <v>142</v>
      </c>
      <c r="AU326" s="155" t="s">
        <v>72</v>
      </c>
      <c r="AY326" s="14" t="s">
        <v>140</v>
      </c>
      <c r="BE326" s="156">
        <f t="shared" si="94"/>
        <v>0</v>
      </c>
      <c r="BF326" s="156">
        <f t="shared" si="95"/>
        <v>93.26</v>
      </c>
      <c r="BG326" s="156">
        <f t="shared" si="96"/>
        <v>0</v>
      </c>
      <c r="BH326" s="156">
        <f t="shared" si="97"/>
        <v>0</v>
      </c>
      <c r="BI326" s="156">
        <f t="shared" si="98"/>
        <v>0</v>
      </c>
      <c r="BJ326" s="14" t="s">
        <v>76</v>
      </c>
      <c r="BK326" s="156">
        <f t="shared" si="99"/>
        <v>93.26</v>
      </c>
      <c r="BL326" s="14" t="s">
        <v>82</v>
      </c>
      <c r="BM326" s="155" t="s">
        <v>1652</v>
      </c>
    </row>
    <row r="327" spans="1:65" s="2" customFormat="1" ht="24.15" customHeight="1">
      <c r="A327" s="26"/>
      <c r="B327" s="143"/>
      <c r="C327" s="144" t="s">
        <v>1653</v>
      </c>
      <c r="D327" s="144" t="s">
        <v>142</v>
      </c>
      <c r="E327" s="145" t="s">
        <v>1654</v>
      </c>
      <c r="F327" s="146" t="s">
        <v>384</v>
      </c>
      <c r="G327" s="147" t="s">
        <v>158</v>
      </c>
      <c r="H327" s="148">
        <v>5.391</v>
      </c>
      <c r="I327" s="191">
        <v>0.78</v>
      </c>
      <c r="J327" s="149">
        <f t="shared" si="90"/>
        <v>4.2</v>
      </c>
      <c r="K327" s="150"/>
      <c r="L327" s="27"/>
      <c r="M327" s="151" t="s">
        <v>1</v>
      </c>
      <c r="N327" s="152" t="s">
        <v>34</v>
      </c>
      <c r="O327" s="153">
        <v>0</v>
      </c>
      <c r="P327" s="153">
        <f t="shared" si="91"/>
        <v>0</v>
      </c>
      <c r="Q327" s="153">
        <v>0</v>
      </c>
      <c r="R327" s="153">
        <f t="shared" si="92"/>
        <v>0</v>
      </c>
      <c r="S327" s="153">
        <v>0</v>
      </c>
      <c r="T327" s="154">
        <f t="shared" si="93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5" t="s">
        <v>82</v>
      </c>
      <c r="AT327" s="155" t="s">
        <v>142</v>
      </c>
      <c r="AU327" s="155" t="s">
        <v>72</v>
      </c>
      <c r="AY327" s="14" t="s">
        <v>140</v>
      </c>
      <c r="BE327" s="156">
        <f t="shared" si="94"/>
        <v>0</v>
      </c>
      <c r="BF327" s="156">
        <f t="shared" si="95"/>
        <v>4.2</v>
      </c>
      <c r="BG327" s="156">
        <f t="shared" si="96"/>
        <v>0</v>
      </c>
      <c r="BH327" s="156">
        <f t="shared" si="97"/>
        <v>0</v>
      </c>
      <c r="BI327" s="156">
        <f t="shared" si="98"/>
        <v>0</v>
      </c>
      <c r="BJ327" s="14" t="s">
        <v>76</v>
      </c>
      <c r="BK327" s="156">
        <f t="shared" si="99"/>
        <v>4.2</v>
      </c>
      <c r="BL327" s="14" t="s">
        <v>82</v>
      </c>
      <c r="BM327" s="155" t="s">
        <v>1655</v>
      </c>
    </row>
    <row r="328" spans="1:65" s="12" customFormat="1" ht="25.95" customHeight="1">
      <c r="B328" s="131"/>
      <c r="D328" s="132" t="s">
        <v>67</v>
      </c>
      <c r="E328" s="133" t="s">
        <v>1656</v>
      </c>
      <c r="F328" s="133" t="s">
        <v>1657</v>
      </c>
      <c r="I328" s="188"/>
      <c r="J328" s="134">
        <f>BK328</f>
        <v>5300</v>
      </c>
      <c r="L328" s="131"/>
      <c r="M328" s="135"/>
      <c r="N328" s="136"/>
      <c r="O328" s="136"/>
      <c r="P328" s="137">
        <f>SUM(P329:P330)</f>
        <v>0</v>
      </c>
      <c r="Q328" s="136"/>
      <c r="R328" s="137">
        <f>SUM(R329:R330)</f>
        <v>0</v>
      </c>
      <c r="S328" s="136"/>
      <c r="T328" s="138">
        <f>SUM(T329:T330)</f>
        <v>0</v>
      </c>
      <c r="AR328" s="132" t="s">
        <v>72</v>
      </c>
      <c r="AT328" s="139" t="s">
        <v>67</v>
      </c>
      <c r="AU328" s="139" t="s">
        <v>68</v>
      </c>
      <c r="AY328" s="132" t="s">
        <v>140</v>
      </c>
      <c r="BK328" s="140">
        <f>SUM(BK329:BK330)</f>
        <v>5300</v>
      </c>
    </row>
    <row r="329" spans="1:65" s="2" customFormat="1" ht="44.25" customHeight="1">
      <c r="A329" s="26"/>
      <c r="B329" s="143"/>
      <c r="C329" s="144" t="s">
        <v>488</v>
      </c>
      <c r="D329" s="144" t="s">
        <v>142</v>
      </c>
      <c r="E329" s="145" t="s">
        <v>1658</v>
      </c>
      <c r="F329" s="146" t="s">
        <v>1659</v>
      </c>
      <c r="G329" s="147" t="s">
        <v>951</v>
      </c>
      <c r="H329" s="148">
        <v>10</v>
      </c>
      <c r="I329" s="190">
        <v>500</v>
      </c>
      <c r="J329" s="149">
        <f>ROUND(I329*H329,2)</f>
        <v>5000</v>
      </c>
      <c r="K329" s="150"/>
      <c r="L329" s="27"/>
      <c r="M329" s="151" t="s">
        <v>1</v>
      </c>
      <c r="N329" s="152" t="s">
        <v>34</v>
      </c>
      <c r="O329" s="153">
        <v>0</v>
      </c>
      <c r="P329" s="153">
        <f>O329*H329</f>
        <v>0</v>
      </c>
      <c r="Q329" s="153">
        <v>0</v>
      </c>
      <c r="R329" s="153">
        <f>Q329*H329</f>
        <v>0</v>
      </c>
      <c r="S329" s="153">
        <v>0</v>
      </c>
      <c r="T329" s="154">
        <f>S329*H329</f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5" t="s">
        <v>82</v>
      </c>
      <c r="AT329" s="155" t="s">
        <v>142</v>
      </c>
      <c r="AU329" s="155" t="s">
        <v>72</v>
      </c>
      <c r="AY329" s="14" t="s">
        <v>140</v>
      </c>
      <c r="BE329" s="156">
        <f>IF(N329="základná",J329,0)</f>
        <v>0</v>
      </c>
      <c r="BF329" s="156">
        <f>IF(N329="znížená",J329,0)</f>
        <v>5000</v>
      </c>
      <c r="BG329" s="156">
        <f>IF(N329="zákl. prenesená",J329,0)</f>
        <v>0</v>
      </c>
      <c r="BH329" s="156">
        <f>IF(N329="zníž. prenesená",J329,0)</f>
        <v>0</v>
      </c>
      <c r="BI329" s="156">
        <f>IF(N329="nulová",J329,0)</f>
        <v>0</v>
      </c>
      <c r="BJ329" s="14" t="s">
        <v>76</v>
      </c>
      <c r="BK329" s="156">
        <f>ROUND(I329*H329,2)</f>
        <v>5000</v>
      </c>
      <c r="BL329" s="14" t="s">
        <v>82</v>
      </c>
      <c r="BM329" s="155" t="s">
        <v>1660</v>
      </c>
    </row>
    <row r="330" spans="1:65" s="2" customFormat="1" ht="24.15" customHeight="1">
      <c r="A330" s="26"/>
      <c r="B330" s="143"/>
      <c r="C330" s="144" t="s">
        <v>1661</v>
      </c>
      <c r="D330" s="144" t="s">
        <v>142</v>
      </c>
      <c r="E330" s="145" t="s">
        <v>1662</v>
      </c>
      <c r="F330" s="146" t="s">
        <v>1663</v>
      </c>
      <c r="G330" s="147" t="s">
        <v>951</v>
      </c>
      <c r="H330" s="148">
        <v>10</v>
      </c>
      <c r="I330" s="190">
        <v>30</v>
      </c>
      <c r="J330" s="149">
        <f>ROUND(I330*H330,2)</f>
        <v>300</v>
      </c>
      <c r="K330" s="150"/>
      <c r="L330" s="27"/>
      <c r="M330" s="151" t="s">
        <v>1</v>
      </c>
      <c r="N330" s="152" t="s">
        <v>34</v>
      </c>
      <c r="O330" s="153">
        <v>0</v>
      </c>
      <c r="P330" s="153">
        <f>O330*H330</f>
        <v>0</v>
      </c>
      <c r="Q330" s="153">
        <v>0</v>
      </c>
      <c r="R330" s="153">
        <f>Q330*H330</f>
        <v>0</v>
      </c>
      <c r="S330" s="153">
        <v>0</v>
      </c>
      <c r="T330" s="154">
        <f>S330*H330</f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5" t="s">
        <v>82</v>
      </c>
      <c r="AT330" s="155" t="s">
        <v>142</v>
      </c>
      <c r="AU330" s="155" t="s">
        <v>72</v>
      </c>
      <c r="AY330" s="14" t="s">
        <v>140</v>
      </c>
      <c r="BE330" s="156">
        <f>IF(N330="základná",J330,0)</f>
        <v>0</v>
      </c>
      <c r="BF330" s="156">
        <f>IF(N330="znížená",J330,0)</f>
        <v>300</v>
      </c>
      <c r="BG330" s="156">
        <f>IF(N330="zákl. prenesená",J330,0)</f>
        <v>0</v>
      </c>
      <c r="BH330" s="156">
        <f>IF(N330="zníž. prenesená",J330,0)</f>
        <v>0</v>
      </c>
      <c r="BI330" s="156">
        <f>IF(N330="nulová",J330,0)</f>
        <v>0</v>
      </c>
      <c r="BJ330" s="14" t="s">
        <v>76</v>
      </c>
      <c r="BK330" s="156">
        <f>ROUND(I330*H330,2)</f>
        <v>300</v>
      </c>
      <c r="BL330" s="14" t="s">
        <v>82</v>
      </c>
      <c r="BM330" s="155" t="s">
        <v>1664</v>
      </c>
    </row>
    <row r="331" spans="1:65" s="12" customFormat="1" ht="25.95" customHeight="1">
      <c r="B331" s="131"/>
      <c r="D331" s="132" t="s">
        <v>67</v>
      </c>
      <c r="E331" s="133" t="s">
        <v>1665</v>
      </c>
      <c r="F331" s="133" t="s">
        <v>1666</v>
      </c>
      <c r="I331" s="188"/>
      <c r="J331" s="134">
        <f>BK331</f>
        <v>377.01</v>
      </c>
      <c r="L331" s="131"/>
      <c r="M331" s="135"/>
      <c r="N331" s="136"/>
      <c r="O331" s="136"/>
      <c r="P331" s="137">
        <f>SUM(P332:P342)</f>
        <v>0</v>
      </c>
      <c r="Q331" s="136"/>
      <c r="R331" s="137">
        <f>SUM(R332:R342)</f>
        <v>0</v>
      </c>
      <c r="S331" s="136"/>
      <c r="T331" s="138">
        <f>SUM(T332:T342)</f>
        <v>0</v>
      </c>
      <c r="AR331" s="132" t="s">
        <v>79</v>
      </c>
      <c r="AT331" s="139" t="s">
        <v>67</v>
      </c>
      <c r="AU331" s="139" t="s">
        <v>68</v>
      </c>
      <c r="AY331" s="132" t="s">
        <v>140</v>
      </c>
      <c r="BK331" s="140">
        <f>SUM(BK332:BK342)</f>
        <v>377.01</v>
      </c>
    </row>
    <row r="332" spans="1:65" s="2" customFormat="1" ht="24.15" customHeight="1">
      <c r="A332" s="26"/>
      <c r="B332" s="143"/>
      <c r="C332" s="144" t="s">
        <v>491</v>
      </c>
      <c r="D332" s="144" t="s">
        <v>142</v>
      </c>
      <c r="E332" s="145" t="s">
        <v>1667</v>
      </c>
      <c r="F332" s="146" t="s">
        <v>1668</v>
      </c>
      <c r="G332" s="147" t="s">
        <v>187</v>
      </c>
      <c r="H332" s="148">
        <v>1</v>
      </c>
      <c r="I332" s="190">
        <v>15</v>
      </c>
      <c r="J332" s="149">
        <f t="shared" ref="J332:J342" si="100">ROUND(I332*H332,2)</f>
        <v>15</v>
      </c>
      <c r="K332" s="150"/>
      <c r="L332" s="27"/>
      <c r="M332" s="151" t="s">
        <v>1</v>
      </c>
      <c r="N332" s="152" t="s">
        <v>34</v>
      </c>
      <c r="O332" s="153">
        <v>0</v>
      </c>
      <c r="P332" s="153">
        <f t="shared" ref="P332:P342" si="101">O332*H332</f>
        <v>0</v>
      </c>
      <c r="Q332" s="153">
        <v>0</v>
      </c>
      <c r="R332" s="153">
        <f t="shared" ref="R332:R342" si="102">Q332*H332</f>
        <v>0</v>
      </c>
      <c r="S332" s="153">
        <v>0</v>
      </c>
      <c r="T332" s="154">
        <f t="shared" ref="T332:T342" si="103">S332*H332</f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5" t="s">
        <v>257</v>
      </c>
      <c r="AT332" s="155" t="s">
        <v>142</v>
      </c>
      <c r="AU332" s="155" t="s">
        <v>72</v>
      </c>
      <c r="AY332" s="14" t="s">
        <v>140</v>
      </c>
      <c r="BE332" s="156">
        <f t="shared" ref="BE332:BE342" si="104">IF(N332="základná",J332,0)</f>
        <v>0</v>
      </c>
      <c r="BF332" s="156">
        <f t="shared" ref="BF332:BF342" si="105">IF(N332="znížená",J332,0)</f>
        <v>15</v>
      </c>
      <c r="BG332" s="156">
        <f t="shared" ref="BG332:BG342" si="106">IF(N332="zákl. prenesená",J332,0)</f>
        <v>0</v>
      </c>
      <c r="BH332" s="156">
        <f t="shared" ref="BH332:BH342" si="107">IF(N332="zníž. prenesená",J332,0)</f>
        <v>0</v>
      </c>
      <c r="BI332" s="156">
        <f t="shared" ref="BI332:BI342" si="108">IF(N332="nulová",J332,0)</f>
        <v>0</v>
      </c>
      <c r="BJ332" s="14" t="s">
        <v>76</v>
      </c>
      <c r="BK332" s="156">
        <f t="shared" ref="BK332:BK342" si="109">ROUND(I332*H332,2)</f>
        <v>15</v>
      </c>
      <c r="BL332" s="14" t="s">
        <v>257</v>
      </c>
      <c r="BM332" s="155" t="s">
        <v>1669</v>
      </c>
    </row>
    <row r="333" spans="1:65" s="2" customFormat="1" ht="33" customHeight="1">
      <c r="A333" s="26"/>
      <c r="B333" s="143"/>
      <c r="C333" s="144" t="s">
        <v>1670</v>
      </c>
      <c r="D333" s="144" t="s">
        <v>142</v>
      </c>
      <c r="E333" s="145" t="s">
        <v>1671</v>
      </c>
      <c r="F333" s="146" t="s">
        <v>1672</v>
      </c>
      <c r="G333" s="147" t="s">
        <v>1673</v>
      </c>
      <c r="H333" s="148">
        <v>4</v>
      </c>
      <c r="I333" s="190">
        <v>0.9</v>
      </c>
      <c r="J333" s="149">
        <f t="shared" si="100"/>
        <v>3.6</v>
      </c>
      <c r="K333" s="150"/>
      <c r="L333" s="27"/>
      <c r="M333" s="151" t="s">
        <v>1</v>
      </c>
      <c r="N333" s="152" t="s">
        <v>34</v>
      </c>
      <c r="O333" s="153">
        <v>0</v>
      </c>
      <c r="P333" s="153">
        <f t="shared" si="101"/>
        <v>0</v>
      </c>
      <c r="Q333" s="153">
        <v>0</v>
      </c>
      <c r="R333" s="153">
        <f t="shared" si="102"/>
        <v>0</v>
      </c>
      <c r="S333" s="153">
        <v>0</v>
      </c>
      <c r="T333" s="154">
        <f t="shared" si="10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5" t="s">
        <v>257</v>
      </c>
      <c r="AT333" s="155" t="s">
        <v>142</v>
      </c>
      <c r="AU333" s="155" t="s">
        <v>72</v>
      </c>
      <c r="AY333" s="14" t="s">
        <v>140</v>
      </c>
      <c r="BE333" s="156">
        <f t="shared" si="104"/>
        <v>0</v>
      </c>
      <c r="BF333" s="156">
        <f t="shared" si="105"/>
        <v>3.6</v>
      </c>
      <c r="BG333" s="156">
        <f t="shared" si="106"/>
        <v>0</v>
      </c>
      <c r="BH333" s="156">
        <f t="shared" si="107"/>
        <v>0</v>
      </c>
      <c r="BI333" s="156">
        <f t="shared" si="108"/>
        <v>0</v>
      </c>
      <c r="BJ333" s="14" t="s">
        <v>76</v>
      </c>
      <c r="BK333" s="156">
        <f t="shared" si="109"/>
        <v>3.6</v>
      </c>
      <c r="BL333" s="14" t="s">
        <v>257</v>
      </c>
      <c r="BM333" s="155" t="s">
        <v>1674</v>
      </c>
    </row>
    <row r="334" spans="1:65" s="2" customFormat="1" ht="33" customHeight="1">
      <c r="A334" s="26"/>
      <c r="B334" s="143"/>
      <c r="C334" s="144" t="s">
        <v>497</v>
      </c>
      <c r="D334" s="144" t="s">
        <v>142</v>
      </c>
      <c r="E334" s="145" t="s">
        <v>1675</v>
      </c>
      <c r="F334" s="146" t="s">
        <v>1676</v>
      </c>
      <c r="G334" s="147" t="s">
        <v>1673</v>
      </c>
      <c r="H334" s="148">
        <v>30</v>
      </c>
      <c r="I334" s="190">
        <v>0.85</v>
      </c>
      <c r="J334" s="149">
        <f t="shared" si="100"/>
        <v>25.5</v>
      </c>
      <c r="K334" s="150"/>
      <c r="L334" s="27"/>
      <c r="M334" s="151" t="s">
        <v>1</v>
      </c>
      <c r="N334" s="152" t="s">
        <v>34</v>
      </c>
      <c r="O334" s="153">
        <v>0</v>
      </c>
      <c r="P334" s="153">
        <f t="shared" si="101"/>
        <v>0</v>
      </c>
      <c r="Q334" s="153">
        <v>0</v>
      </c>
      <c r="R334" s="153">
        <f t="shared" si="102"/>
        <v>0</v>
      </c>
      <c r="S334" s="153">
        <v>0</v>
      </c>
      <c r="T334" s="154">
        <f t="shared" si="10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5" t="s">
        <v>257</v>
      </c>
      <c r="AT334" s="155" t="s">
        <v>142</v>
      </c>
      <c r="AU334" s="155" t="s">
        <v>72</v>
      </c>
      <c r="AY334" s="14" t="s">
        <v>140</v>
      </c>
      <c r="BE334" s="156">
        <f t="shared" si="104"/>
        <v>0</v>
      </c>
      <c r="BF334" s="156">
        <f t="shared" si="105"/>
        <v>25.5</v>
      </c>
      <c r="BG334" s="156">
        <f t="shared" si="106"/>
        <v>0</v>
      </c>
      <c r="BH334" s="156">
        <f t="shared" si="107"/>
        <v>0</v>
      </c>
      <c r="BI334" s="156">
        <f t="shared" si="108"/>
        <v>0</v>
      </c>
      <c r="BJ334" s="14" t="s">
        <v>76</v>
      </c>
      <c r="BK334" s="156">
        <f t="shared" si="109"/>
        <v>25.5</v>
      </c>
      <c r="BL334" s="14" t="s">
        <v>257</v>
      </c>
      <c r="BM334" s="155" t="s">
        <v>1677</v>
      </c>
    </row>
    <row r="335" spans="1:65" s="2" customFormat="1" ht="33" customHeight="1">
      <c r="A335" s="26"/>
      <c r="B335" s="143"/>
      <c r="C335" s="144" t="s">
        <v>1678</v>
      </c>
      <c r="D335" s="144" t="s">
        <v>142</v>
      </c>
      <c r="E335" s="145" t="s">
        <v>1679</v>
      </c>
      <c r="F335" s="146" t="s">
        <v>1680</v>
      </c>
      <c r="G335" s="147" t="s">
        <v>1673</v>
      </c>
      <c r="H335" s="148">
        <v>19</v>
      </c>
      <c r="I335" s="190">
        <v>1.22</v>
      </c>
      <c r="J335" s="149">
        <f t="shared" si="100"/>
        <v>23.18</v>
      </c>
      <c r="K335" s="150"/>
      <c r="L335" s="27"/>
      <c r="M335" s="151" t="s">
        <v>1</v>
      </c>
      <c r="N335" s="152" t="s">
        <v>34</v>
      </c>
      <c r="O335" s="153">
        <v>0</v>
      </c>
      <c r="P335" s="153">
        <f t="shared" si="101"/>
        <v>0</v>
      </c>
      <c r="Q335" s="153">
        <v>0</v>
      </c>
      <c r="R335" s="153">
        <f t="shared" si="102"/>
        <v>0</v>
      </c>
      <c r="S335" s="153">
        <v>0</v>
      </c>
      <c r="T335" s="154">
        <f t="shared" si="103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5" t="s">
        <v>257</v>
      </c>
      <c r="AT335" s="155" t="s">
        <v>142</v>
      </c>
      <c r="AU335" s="155" t="s">
        <v>72</v>
      </c>
      <c r="AY335" s="14" t="s">
        <v>140</v>
      </c>
      <c r="BE335" s="156">
        <f t="shared" si="104"/>
        <v>0</v>
      </c>
      <c r="BF335" s="156">
        <f t="shared" si="105"/>
        <v>23.18</v>
      </c>
      <c r="BG335" s="156">
        <f t="shared" si="106"/>
        <v>0</v>
      </c>
      <c r="BH335" s="156">
        <f t="shared" si="107"/>
        <v>0</v>
      </c>
      <c r="BI335" s="156">
        <f t="shared" si="108"/>
        <v>0</v>
      </c>
      <c r="BJ335" s="14" t="s">
        <v>76</v>
      </c>
      <c r="BK335" s="156">
        <f t="shared" si="109"/>
        <v>23.18</v>
      </c>
      <c r="BL335" s="14" t="s">
        <v>257</v>
      </c>
      <c r="BM335" s="155" t="s">
        <v>1681</v>
      </c>
    </row>
    <row r="336" spans="1:65" s="2" customFormat="1" ht="24.15" customHeight="1">
      <c r="A336" s="26"/>
      <c r="B336" s="143"/>
      <c r="C336" s="144" t="s">
        <v>500</v>
      </c>
      <c r="D336" s="144" t="s">
        <v>142</v>
      </c>
      <c r="E336" s="145" t="s">
        <v>1682</v>
      </c>
      <c r="F336" s="146" t="s">
        <v>1683</v>
      </c>
      <c r="G336" s="147" t="s">
        <v>1673</v>
      </c>
      <c r="H336" s="148">
        <v>19</v>
      </c>
      <c r="I336" s="190">
        <v>0.6</v>
      </c>
      <c r="J336" s="149">
        <f t="shared" si="100"/>
        <v>11.4</v>
      </c>
      <c r="K336" s="150"/>
      <c r="L336" s="27"/>
      <c r="M336" s="151" t="s">
        <v>1</v>
      </c>
      <c r="N336" s="152" t="s">
        <v>34</v>
      </c>
      <c r="O336" s="153">
        <v>0</v>
      </c>
      <c r="P336" s="153">
        <f t="shared" si="101"/>
        <v>0</v>
      </c>
      <c r="Q336" s="153">
        <v>0</v>
      </c>
      <c r="R336" s="153">
        <f t="shared" si="102"/>
        <v>0</v>
      </c>
      <c r="S336" s="153">
        <v>0</v>
      </c>
      <c r="T336" s="154">
        <f t="shared" si="103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5" t="s">
        <v>257</v>
      </c>
      <c r="AT336" s="155" t="s">
        <v>142</v>
      </c>
      <c r="AU336" s="155" t="s">
        <v>72</v>
      </c>
      <c r="AY336" s="14" t="s">
        <v>140</v>
      </c>
      <c r="BE336" s="156">
        <f t="shared" si="104"/>
        <v>0</v>
      </c>
      <c r="BF336" s="156">
        <f t="shared" si="105"/>
        <v>11.4</v>
      </c>
      <c r="BG336" s="156">
        <f t="shared" si="106"/>
        <v>0</v>
      </c>
      <c r="BH336" s="156">
        <f t="shared" si="107"/>
        <v>0</v>
      </c>
      <c r="BI336" s="156">
        <f t="shared" si="108"/>
        <v>0</v>
      </c>
      <c r="BJ336" s="14" t="s">
        <v>76</v>
      </c>
      <c r="BK336" s="156">
        <f t="shared" si="109"/>
        <v>11.4</v>
      </c>
      <c r="BL336" s="14" t="s">
        <v>257</v>
      </c>
      <c r="BM336" s="155" t="s">
        <v>1684</v>
      </c>
    </row>
    <row r="337" spans="1:65" s="2" customFormat="1" ht="24.15" customHeight="1">
      <c r="A337" s="26"/>
      <c r="B337" s="143"/>
      <c r="C337" s="144" t="s">
        <v>1685</v>
      </c>
      <c r="D337" s="144" t="s">
        <v>142</v>
      </c>
      <c r="E337" s="145" t="s">
        <v>1686</v>
      </c>
      <c r="F337" s="146" t="s">
        <v>1687</v>
      </c>
      <c r="G337" s="147" t="s">
        <v>1673</v>
      </c>
      <c r="H337" s="148">
        <v>25</v>
      </c>
      <c r="I337" s="190">
        <v>5.5</v>
      </c>
      <c r="J337" s="149">
        <f t="shared" si="100"/>
        <v>137.5</v>
      </c>
      <c r="K337" s="150"/>
      <c r="L337" s="27"/>
      <c r="M337" s="151" t="s">
        <v>1</v>
      </c>
      <c r="N337" s="152" t="s">
        <v>34</v>
      </c>
      <c r="O337" s="153">
        <v>0</v>
      </c>
      <c r="P337" s="153">
        <f t="shared" si="101"/>
        <v>0</v>
      </c>
      <c r="Q337" s="153">
        <v>0</v>
      </c>
      <c r="R337" s="153">
        <f t="shared" si="102"/>
        <v>0</v>
      </c>
      <c r="S337" s="153">
        <v>0</v>
      </c>
      <c r="T337" s="154">
        <f t="shared" si="10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55" t="s">
        <v>257</v>
      </c>
      <c r="AT337" s="155" t="s">
        <v>142</v>
      </c>
      <c r="AU337" s="155" t="s">
        <v>72</v>
      </c>
      <c r="AY337" s="14" t="s">
        <v>140</v>
      </c>
      <c r="BE337" s="156">
        <f t="shared" si="104"/>
        <v>0</v>
      </c>
      <c r="BF337" s="156">
        <f t="shared" si="105"/>
        <v>137.5</v>
      </c>
      <c r="BG337" s="156">
        <f t="shared" si="106"/>
        <v>0</v>
      </c>
      <c r="BH337" s="156">
        <f t="shared" si="107"/>
        <v>0</v>
      </c>
      <c r="BI337" s="156">
        <f t="shared" si="108"/>
        <v>0</v>
      </c>
      <c r="BJ337" s="14" t="s">
        <v>76</v>
      </c>
      <c r="BK337" s="156">
        <f t="shared" si="109"/>
        <v>137.5</v>
      </c>
      <c r="BL337" s="14" t="s">
        <v>257</v>
      </c>
      <c r="BM337" s="155" t="s">
        <v>1688</v>
      </c>
    </row>
    <row r="338" spans="1:65" s="2" customFormat="1" ht="33" customHeight="1">
      <c r="A338" s="26"/>
      <c r="B338" s="143"/>
      <c r="C338" s="144" t="s">
        <v>506</v>
      </c>
      <c r="D338" s="144" t="s">
        <v>142</v>
      </c>
      <c r="E338" s="145" t="s">
        <v>1689</v>
      </c>
      <c r="F338" s="146" t="s">
        <v>1690</v>
      </c>
      <c r="G338" s="147" t="s">
        <v>1673</v>
      </c>
      <c r="H338" s="148">
        <v>25</v>
      </c>
      <c r="I338" s="190">
        <v>1.2</v>
      </c>
      <c r="J338" s="149">
        <f t="shared" si="100"/>
        <v>30</v>
      </c>
      <c r="K338" s="150"/>
      <c r="L338" s="27"/>
      <c r="M338" s="151" t="s">
        <v>1</v>
      </c>
      <c r="N338" s="152" t="s">
        <v>34</v>
      </c>
      <c r="O338" s="153">
        <v>0</v>
      </c>
      <c r="P338" s="153">
        <f t="shared" si="101"/>
        <v>0</v>
      </c>
      <c r="Q338" s="153">
        <v>0</v>
      </c>
      <c r="R338" s="153">
        <f t="shared" si="102"/>
        <v>0</v>
      </c>
      <c r="S338" s="153">
        <v>0</v>
      </c>
      <c r="T338" s="154">
        <f t="shared" si="10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5" t="s">
        <v>257</v>
      </c>
      <c r="AT338" s="155" t="s">
        <v>142</v>
      </c>
      <c r="AU338" s="155" t="s">
        <v>72</v>
      </c>
      <c r="AY338" s="14" t="s">
        <v>140</v>
      </c>
      <c r="BE338" s="156">
        <f t="shared" si="104"/>
        <v>0</v>
      </c>
      <c r="BF338" s="156">
        <f t="shared" si="105"/>
        <v>30</v>
      </c>
      <c r="BG338" s="156">
        <f t="shared" si="106"/>
        <v>0</v>
      </c>
      <c r="BH338" s="156">
        <f t="shared" si="107"/>
        <v>0</v>
      </c>
      <c r="BI338" s="156">
        <f t="shared" si="108"/>
        <v>0</v>
      </c>
      <c r="BJ338" s="14" t="s">
        <v>76</v>
      </c>
      <c r="BK338" s="156">
        <f t="shared" si="109"/>
        <v>30</v>
      </c>
      <c r="BL338" s="14" t="s">
        <v>257</v>
      </c>
      <c r="BM338" s="155" t="s">
        <v>1691</v>
      </c>
    </row>
    <row r="339" spans="1:65" s="2" customFormat="1" ht="24.15" customHeight="1">
      <c r="A339" s="26"/>
      <c r="B339" s="143"/>
      <c r="C339" s="144" t="s">
        <v>1692</v>
      </c>
      <c r="D339" s="144" t="s">
        <v>142</v>
      </c>
      <c r="E339" s="145" t="s">
        <v>1693</v>
      </c>
      <c r="F339" s="146" t="s">
        <v>1694</v>
      </c>
      <c r="G339" s="147" t="s">
        <v>187</v>
      </c>
      <c r="H339" s="148">
        <v>25</v>
      </c>
      <c r="I339" s="190">
        <v>1.7</v>
      </c>
      <c r="J339" s="149">
        <f t="shared" si="100"/>
        <v>42.5</v>
      </c>
      <c r="K339" s="150"/>
      <c r="L339" s="27"/>
      <c r="M339" s="151" t="s">
        <v>1</v>
      </c>
      <c r="N339" s="152" t="s">
        <v>34</v>
      </c>
      <c r="O339" s="153">
        <v>0</v>
      </c>
      <c r="P339" s="153">
        <f t="shared" si="101"/>
        <v>0</v>
      </c>
      <c r="Q339" s="153">
        <v>0</v>
      </c>
      <c r="R339" s="153">
        <f t="shared" si="102"/>
        <v>0</v>
      </c>
      <c r="S339" s="153">
        <v>0</v>
      </c>
      <c r="T339" s="154">
        <f t="shared" si="103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5" t="s">
        <v>257</v>
      </c>
      <c r="AT339" s="155" t="s">
        <v>142</v>
      </c>
      <c r="AU339" s="155" t="s">
        <v>72</v>
      </c>
      <c r="AY339" s="14" t="s">
        <v>140</v>
      </c>
      <c r="BE339" s="156">
        <f t="shared" si="104"/>
        <v>0</v>
      </c>
      <c r="BF339" s="156">
        <f t="shared" si="105"/>
        <v>42.5</v>
      </c>
      <c r="BG339" s="156">
        <f t="shared" si="106"/>
        <v>0</v>
      </c>
      <c r="BH339" s="156">
        <f t="shared" si="107"/>
        <v>0</v>
      </c>
      <c r="BI339" s="156">
        <f t="shared" si="108"/>
        <v>0</v>
      </c>
      <c r="BJ339" s="14" t="s">
        <v>76</v>
      </c>
      <c r="BK339" s="156">
        <f t="shared" si="109"/>
        <v>42.5</v>
      </c>
      <c r="BL339" s="14" t="s">
        <v>257</v>
      </c>
      <c r="BM339" s="155" t="s">
        <v>1695</v>
      </c>
    </row>
    <row r="340" spans="1:65" s="2" customFormat="1" ht="24.15" customHeight="1">
      <c r="A340" s="26"/>
      <c r="B340" s="143"/>
      <c r="C340" s="144" t="s">
        <v>509</v>
      </c>
      <c r="D340" s="144" t="s">
        <v>142</v>
      </c>
      <c r="E340" s="145" t="s">
        <v>1696</v>
      </c>
      <c r="F340" s="146" t="s">
        <v>1697</v>
      </c>
      <c r="G340" s="147" t="s">
        <v>187</v>
      </c>
      <c r="H340" s="148">
        <v>7</v>
      </c>
      <c r="I340" s="190">
        <v>2.1</v>
      </c>
      <c r="J340" s="149">
        <f t="shared" si="100"/>
        <v>14.7</v>
      </c>
      <c r="K340" s="150"/>
      <c r="L340" s="27"/>
      <c r="M340" s="151" t="s">
        <v>1</v>
      </c>
      <c r="N340" s="152" t="s">
        <v>34</v>
      </c>
      <c r="O340" s="153">
        <v>0</v>
      </c>
      <c r="P340" s="153">
        <f t="shared" si="101"/>
        <v>0</v>
      </c>
      <c r="Q340" s="153">
        <v>0</v>
      </c>
      <c r="R340" s="153">
        <f t="shared" si="102"/>
        <v>0</v>
      </c>
      <c r="S340" s="153">
        <v>0</v>
      </c>
      <c r="T340" s="154">
        <f t="shared" si="103"/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55" t="s">
        <v>257</v>
      </c>
      <c r="AT340" s="155" t="s">
        <v>142</v>
      </c>
      <c r="AU340" s="155" t="s">
        <v>72</v>
      </c>
      <c r="AY340" s="14" t="s">
        <v>140</v>
      </c>
      <c r="BE340" s="156">
        <f t="shared" si="104"/>
        <v>0</v>
      </c>
      <c r="BF340" s="156">
        <f t="shared" si="105"/>
        <v>14.7</v>
      </c>
      <c r="BG340" s="156">
        <f t="shared" si="106"/>
        <v>0</v>
      </c>
      <c r="BH340" s="156">
        <f t="shared" si="107"/>
        <v>0</v>
      </c>
      <c r="BI340" s="156">
        <f t="shared" si="108"/>
        <v>0</v>
      </c>
      <c r="BJ340" s="14" t="s">
        <v>76</v>
      </c>
      <c r="BK340" s="156">
        <f t="shared" si="109"/>
        <v>14.7</v>
      </c>
      <c r="BL340" s="14" t="s">
        <v>257</v>
      </c>
      <c r="BM340" s="155" t="s">
        <v>1698</v>
      </c>
    </row>
    <row r="341" spans="1:65" s="2" customFormat="1" ht="24.15" customHeight="1">
      <c r="A341" s="26"/>
      <c r="B341" s="143"/>
      <c r="C341" s="144" t="s">
        <v>1699</v>
      </c>
      <c r="D341" s="144" t="s">
        <v>142</v>
      </c>
      <c r="E341" s="145" t="s">
        <v>1700</v>
      </c>
      <c r="F341" s="146" t="s">
        <v>1701</v>
      </c>
      <c r="G341" s="147" t="s">
        <v>187</v>
      </c>
      <c r="H341" s="148">
        <v>80</v>
      </c>
      <c r="I341" s="190">
        <v>0.9</v>
      </c>
      <c r="J341" s="149">
        <f t="shared" si="100"/>
        <v>72</v>
      </c>
      <c r="K341" s="150"/>
      <c r="L341" s="27"/>
      <c r="M341" s="151" t="s">
        <v>1</v>
      </c>
      <c r="N341" s="152" t="s">
        <v>34</v>
      </c>
      <c r="O341" s="153">
        <v>0</v>
      </c>
      <c r="P341" s="153">
        <f t="shared" si="101"/>
        <v>0</v>
      </c>
      <c r="Q341" s="153">
        <v>0</v>
      </c>
      <c r="R341" s="153">
        <f t="shared" si="102"/>
        <v>0</v>
      </c>
      <c r="S341" s="153">
        <v>0</v>
      </c>
      <c r="T341" s="154">
        <f t="shared" si="103"/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5" t="s">
        <v>257</v>
      </c>
      <c r="AT341" s="155" t="s">
        <v>142</v>
      </c>
      <c r="AU341" s="155" t="s">
        <v>72</v>
      </c>
      <c r="AY341" s="14" t="s">
        <v>140</v>
      </c>
      <c r="BE341" s="156">
        <f t="shared" si="104"/>
        <v>0</v>
      </c>
      <c r="BF341" s="156">
        <f t="shared" si="105"/>
        <v>72</v>
      </c>
      <c r="BG341" s="156">
        <f t="shared" si="106"/>
        <v>0</v>
      </c>
      <c r="BH341" s="156">
        <f t="shared" si="107"/>
        <v>0</v>
      </c>
      <c r="BI341" s="156">
        <f t="shared" si="108"/>
        <v>0</v>
      </c>
      <c r="BJ341" s="14" t="s">
        <v>76</v>
      </c>
      <c r="BK341" s="156">
        <f t="shared" si="109"/>
        <v>72</v>
      </c>
      <c r="BL341" s="14" t="s">
        <v>257</v>
      </c>
      <c r="BM341" s="155" t="s">
        <v>1702</v>
      </c>
    </row>
    <row r="342" spans="1:65" s="2" customFormat="1" ht="24.15" customHeight="1">
      <c r="A342" s="26"/>
      <c r="B342" s="143"/>
      <c r="C342" s="144" t="s">
        <v>512</v>
      </c>
      <c r="D342" s="144" t="s">
        <v>142</v>
      </c>
      <c r="E342" s="145" t="s">
        <v>1703</v>
      </c>
      <c r="F342" s="146" t="s">
        <v>1704</v>
      </c>
      <c r="G342" s="147" t="s">
        <v>187</v>
      </c>
      <c r="H342" s="148">
        <v>1</v>
      </c>
      <c r="I342" s="190">
        <v>1.63</v>
      </c>
      <c r="J342" s="149">
        <f t="shared" si="100"/>
        <v>1.63</v>
      </c>
      <c r="K342" s="150"/>
      <c r="L342" s="27"/>
      <c r="M342" s="167" t="s">
        <v>1</v>
      </c>
      <c r="N342" s="168" t="s">
        <v>34</v>
      </c>
      <c r="O342" s="169">
        <v>0</v>
      </c>
      <c r="P342" s="169">
        <f t="shared" si="101"/>
        <v>0</v>
      </c>
      <c r="Q342" s="169">
        <v>0</v>
      </c>
      <c r="R342" s="169">
        <f t="shared" si="102"/>
        <v>0</v>
      </c>
      <c r="S342" s="169">
        <v>0</v>
      </c>
      <c r="T342" s="170">
        <f t="shared" si="103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5" t="s">
        <v>257</v>
      </c>
      <c r="AT342" s="155" t="s">
        <v>142</v>
      </c>
      <c r="AU342" s="155" t="s">
        <v>72</v>
      </c>
      <c r="AY342" s="14" t="s">
        <v>140</v>
      </c>
      <c r="BE342" s="156">
        <f t="shared" si="104"/>
        <v>0</v>
      </c>
      <c r="BF342" s="156">
        <f t="shared" si="105"/>
        <v>1.63</v>
      </c>
      <c r="BG342" s="156">
        <f t="shared" si="106"/>
        <v>0</v>
      </c>
      <c r="BH342" s="156">
        <f t="shared" si="107"/>
        <v>0</v>
      </c>
      <c r="BI342" s="156">
        <f t="shared" si="108"/>
        <v>0</v>
      </c>
      <c r="BJ342" s="14" t="s">
        <v>76</v>
      </c>
      <c r="BK342" s="156">
        <f t="shared" si="109"/>
        <v>1.63</v>
      </c>
      <c r="BL342" s="14" t="s">
        <v>257</v>
      </c>
      <c r="BM342" s="155" t="s">
        <v>1705</v>
      </c>
    </row>
    <row r="343" spans="1:65" s="2" customFormat="1" ht="6.9" customHeight="1">
      <c r="A343" s="26"/>
      <c r="B343" s="44"/>
      <c r="C343" s="45"/>
      <c r="D343" s="45"/>
      <c r="E343" s="45"/>
      <c r="F343" s="45"/>
      <c r="G343" s="45"/>
      <c r="H343" s="45"/>
      <c r="I343" s="182"/>
      <c r="J343" s="45"/>
      <c r="K343" s="45"/>
      <c r="L343" s="27"/>
      <c r="M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</row>
  </sheetData>
  <autoFilter ref="C129:K342"/>
  <mergeCells count="11">
    <mergeCell ref="E87:H87"/>
    <mergeCell ref="E120:H120"/>
    <mergeCell ref="E122:H122"/>
    <mergeCell ref="L2:V2"/>
    <mergeCell ref="I198:I203"/>
    <mergeCell ref="J198:J20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2"/>
  <sheetViews>
    <sheetView showGridLines="0" tabSelected="1" topLeftCell="A96" workbookViewId="0">
      <selection activeCell="W109" sqref="W10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9"/>
    </row>
    <row r="2" spans="1:46" s="1" customFormat="1" ht="36.9" customHeight="1">
      <c r="L2" s="226" t="s">
        <v>5</v>
      </c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4" t="s">
        <v>87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68</v>
      </c>
    </row>
    <row r="4" spans="1:46" s="1" customFormat="1" ht="24.9" customHeight="1">
      <c r="B4" s="17"/>
      <c r="D4" s="18" t="s">
        <v>88</v>
      </c>
      <c r="L4" s="17"/>
      <c r="M4" s="90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35" t="str">
        <f>'Rekapitulácia stavby'!K6</f>
        <v>Zadanie_Obnova MS Hruba Borsa</v>
      </c>
      <c r="F7" s="236"/>
      <c r="G7" s="236"/>
      <c r="H7" s="236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7" t="s">
        <v>1706</v>
      </c>
      <c r="F9" s="234"/>
      <c r="G9" s="234"/>
      <c r="H9" s="234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176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193" t="s">
        <v>1772</v>
      </c>
      <c r="G12" s="26"/>
      <c r="H12" s="26"/>
      <c r="I12" s="176" t="s">
        <v>19</v>
      </c>
      <c r="J12" s="51">
        <f>'Rekapitulácia stavby'!AN8</f>
        <v>44930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193" t="s">
        <v>1772</v>
      </c>
      <c r="G14" s="26"/>
      <c r="H14" s="26"/>
      <c r="I14" s="176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176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196" t="s">
        <v>1773</v>
      </c>
      <c r="G17" s="26"/>
      <c r="H17" s="26"/>
      <c r="I17" s="176" t="s">
        <v>21</v>
      </c>
      <c r="J17" s="21">
        <f>'Rekapitulácia stavby'!AN13</f>
        <v>52337847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9" t="str">
        <f>'Rekapitulácia stavby'!E14</f>
        <v xml:space="preserve"> </v>
      </c>
      <c r="F18" s="219"/>
      <c r="G18" s="219"/>
      <c r="H18" s="219"/>
      <c r="I18" s="176" t="s">
        <v>22</v>
      </c>
      <c r="J18" s="21" t="str">
        <f>'Rekapitulácia stavby'!AN14</f>
        <v>SK2120983216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176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176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26</v>
      </c>
      <c r="E23" s="26"/>
      <c r="F23" s="196" t="s">
        <v>1774</v>
      </c>
      <c r="G23" s="26"/>
      <c r="H23" s="26"/>
      <c r="I23" s="176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176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27</v>
      </c>
      <c r="E26" s="26"/>
      <c r="F26" s="26"/>
      <c r="G26" s="26"/>
      <c r="H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1"/>
      <c r="B27" s="92"/>
      <c r="C27" s="91"/>
      <c r="D27" s="91"/>
      <c r="E27" s="222" t="s">
        <v>1</v>
      </c>
      <c r="F27" s="222"/>
      <c r="G27" s="222"/>
      <c r="H27" s="222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2"/>
      <c r="E29" s="62"/>
      <c r="F29" s="62"/>
      <c r="G29" s="62"/>
      <c r="H29" s="62"/>
      <c r="I29" s="52"/>
      <c r="J29" s="62"/>
      <c r="K29" s="62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4" t="s">
        <v>28</v>
      </c>
      <c r="E30" s="26"/>
      <c r="F30" s="26"/>
      <c r="G30" s="26"/>
      <c r="H30" s="26"/>
      <c r="J30" s="67">
        <f>ROUND(J118, 2)</f>
        <v>2291.56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2"/>
      <c r="E31" s="62"/>
      <c r="F31" s="62"/>
      <c r="G31" s="62"/>
      <c r="H31" s="62"/>
      <c r="I31" s="52"/>
      <c r="J31" s="62"/>
      <c r="K31" s="62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30</v>
      </c>
      <c r="G32" s="26"/>
      <c r="H32" s="26"/>
      <c r="I32" s="177" t="s">
        <v>29</v>
      </c>
      <c r="J32" s="30" t="s">
        <v>31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5" t="s">
        <v>32</v>
      </c>
      <c r="E33" s="32" t="s">
        <v>33</v>
      </c>
      <c r="F33" s="96">
        <f>ROUND((SUM(BE118:BE151)),  2)</f>
        <v>0</v>
      </c>
      <c r="G33" s="97"/>
      <c r="H33" s="97"/>
      <c r="I33" s="178">
        <v>0.2</v>
      </c>
      <c r="J33" s="96">
        <f>ROUND(((SUM(BE118:BE151))*I33),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34</v>
      </c>
      <c r="F34" s="96">
        <f>ROUND((SUM(BF118:BF151)),  2)</f>
        <v>2291.56</v>
      </c>
      <c r="G34" s="97"/>
      <c r="H34" s="97"/>
      <c r="I34" s="178">
        <v>0.2</v>
      </c>
      <c r="J34" s="96">
        <f>ROUND(((SUM(BF118:BF151))*I34),  2)</f>
        <v>458.31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35</v>
      </c>
      <c r="F35" s="99">
        <f>ROUND((SUM(BG118:BG151)),  2)</f>
        <v>0</v>
      </c>
      <c r="G35" s="26"/>
      <c r="H35" s="26"/>
      <c r="I35" s="179">
        <v>0.2</v>
      </c>
      <c r="J35" s="99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36</v>
      </c>
      <c r="F36" s="99">
        <f>ROUND((SUM(BH118:BH151)),  2)</f>
        <v>0</v>
      </c>
      <c r="G36" s="26"/>
      <c r="H36" s="26"/>
      <c r="I36" s="179">
        <v>0.2</v>
      </c>
      <c r="J36" s="99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37</v>
      </c>
      <c r="F37" s="96">
        <f>ROUND((SUM(BI118:BI151)),  2)</f>
        <v>0</v>
      </c>
      <c r="G37" s="97"/>
      <c r="H37" s="97"/>
      <c r="I37" s="178">
        <v>0</v>
      </c>
      <c r="J37" s="96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1"/>
      <c r="D39" s="102" t="s">
        <v>38</v>
      </c>
      <c r="E39" s="56"/>
      <c r="F39" s="56"/>
      <c r="G39" s="103" t="s">
        <v>39</v>
      </c>
      <c r="H39" s="104" t="s">
        <v>40</v>
      </c>
      <c r="I39" s="180"/>
      <c r="J39" s="105">
        <f>SUM(J30:J37)</f>
        <v>2749.87</v>
      </c>
      <c r="K39" s="10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41</v>
      </c>
      <c r="E50" s="41"/>
      <c r="F50" s="41"/>
      <c r="G50" s="40" t="s">
        <v>42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43</v>
      </c>
      <c r="E61" s="29"/>
      <c r="F61" s="107" t="s">
        <v>44</v>
      </c>
      <c r="G61" s="42" t="s">
        <v>43</v>
      </c>
      <c r="H61" s="29"/>
      <c r="I61" s="181"/>
      <c r="J61" s="108" t="s">
        <v>44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45</v>
      </c>
      <c r="E65" s="43"/>
      <c r="F65" s="43"/>
      <c r="G65" s="40" t="s">
        <v>46</v>
      </c>
      <c r="H65" s="43"/>
      <c r="I65" s="41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43</v>
      </c>
      <c r="E76" s="29"/>
      <c r="F76" s="107" t="s">
        <v>44</v>
      </c>
      <c r="G76" s="42" t="s">
        <v>43</v>
      </c>
      <c r="H76" s="29"/>
      <c r="I76" s="181"/>
      <c r="J76" s="108" t="s">
        <v>44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182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183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91</v>
      </c>
      <c r="D82" s="26"/>
      <c r="E82" s="26"/>
      <c r="F82" s="26"/>
      <c r="G82" s="26"/>
      <c r="H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35" t="str">
        <f>E7</f>
        <v>Zadanie_Obnova MS Hruba Borsa</v>
      </c>
      <c r="F85" s="236"/>
      <c r="G85" s="236"/>
      <c r="H85" s="23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7" t="str">
        <f>E9</f>
        <v>5 - Vzduchotechnika</v>
      </c>
      <c r="F87" s="234"/>
      <c r="G87" s="234"/>
      <c r="H87" s="234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Obec Hrubá Borša</v>
      </c>
      <c r="G89" s="26"/>
      <c r="H89" s="26"/>
      <c r="I89" s="176" t="s">
        <v>19</v>
      </c>
      <c r="J89" s="51">
        <f>IF(J12="","",J12)</f>
        <v>44930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20</v>
      </c>
      <c r="D91" s="26"/>
      <c r="E91" s="26"/>
      <c r="F91" s="193" t="s">
        <v>1772</v>
      </c>
      <c r="G91" s="26"/>
      <c r="H91" s="26"/>
      <c r="I91" s="176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194" t="s">
        <v>1773</v>
      </c>
      <c r="G92" s="26"/>
      <c r="H92" s="26"/>
      <c r="I92" s="176" t="s">
        <v>26</v>
      </c>
      <c r="J92" s="195" t="s">
        <v>1774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9" t="s">
        <v>92</v>
      </c>
      <c r="D94" s="101"/>
      <c r="E94" s="101"/>
      <c r="F94" s="101"/>
      <c r="G94" s="101"/>
      <c r="H94" s="101"/>
      <c r="I94" s="184"/>
      <c r="J94" s="110" t="s">
        <v>93</v>
      </c>
      <c r="K94" s="101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1" t="s">
        <v>94</v>
      </c>
      <c r="D96" s="26"/>
      <c r="E96" s="26"/>
      <c r="F96" s="26"/>
      <c r="G96" s="26"/>
      <c r="H96" s="26"/>
      <c r="J96" s="67">
        <f>J118</f>
        <v>2291.56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95</v>
      </c>
    </row>
    <row r="97" spans="1:31" s="9" customFormat="1" ht="24.9" customHeight="1">
      <c r="B97" s="112"/>
      <c r="D97" s="113" t="s">
        <v>1707</v>
      </c>
      <c r="E97" s="114"/>
      <c r="F97" s="114"/>
      <c r="G97" s="114"/>
      <c r="H97" s="114"/>
      <c r="I97" s="185"/>
      <c r="J97" s="115">
        <f>J119</f>
        <v>2291.56</v>
      </c>
      <c r="L97" s="112"/>
    </row>
    <row r="98" spans="1:31" s="10" customFormat="1" ht="19.95" customHeight="1">
      <c r="B98" s="116"/>
      <c r="D98" s="117" t="s">
        <v>1708</v>
      </c>
      <c r="E98" s="118"/>
      <c r="F98" s="118"/>
      <c r="G98" s="118"/>
      <c r="H98" s="118"/>
      <c r="I98" s="186"/>
      <c r="J98" s="119">
        <f>J120</f>
        <v>2291.56</v>
      </c>
      <c r="L98" s="116"/>
    </row>
    <row r="99" spans="1:31" s="2" customFormat="1" ht="21.75" customHeight="1">
      <c r="A99" s="26"/>
      <c r="B99" s="27"/>
      <c r="C99" s="26"/>
      <c r="D99" s="26"/>
      <c r="E99" s="26"/>
      <c r="F99" s="26"/>
      <c r="G99" s="26"/>
      <c r="H99" s="26"/>
      <c r="J99" s="26"/>
      <c r="K99" s="26"/>
      <c r="L99" s="39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" customHeight="1">
      <c r="A100" s="26"/>
      <c r="B100" s="44"/>
      <c r="C100" s="45"/>
      <c r="D100" s="45"/>
      <c r="E100" s="45"/>
      <c r="F100" s="45"/>
      <c r="G100" s="45"/>
      <c r="H100" s="45"/>
      <c r="I100" s="182"/>
      <c r="J100" s="45"/>
      <c r="K100" s="45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" customHeight="1">
      <c r="A104" s="26"/>
      <c r="B104" s="46"/>
      <c r="C104" s="47"/>
      <c r="D104" s="47"/>
      <c r="E104" s="47"/>
      <c r="F104" s="47"/>
      <c r="G104" s="47"/>
      <c r="H104" s="47"/>
      <c r="I104" s="183"/>
      <c r="J104" s="47"/>
      <c r="K104" s="47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" customHeight="1">
      <c r="A105" s="26"/>
      <c r="B105" s="27"/>
      <c r="C105" s="18" t="s">
        <v>126</v>
      </c>
      <c r="D105" s="26"/>
      <c r="E105" s="26"/>
      <c r="F105" s="26"/>
      <c r="G105" s="26"/>
      <c r="H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customHeight="1">
      <c r="A106" s="26"/>
      <c r="B106" s="27"/>
      <c r="C106" s="26"/>
      <c r="D106" s="26"/>
      <c r="E106" s="26"/>
      <c r="F106" s="26"/>
      <c r="G106" s="26"/>
      <c r="H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235" t="str">
        <f>E7</f>
        <v>Zadanie_Obnova MS Hruba Borsa</v>
      </c>
      <c r="F108" s="236"/>
      <c r="G108" s="236"/>
      <c r="H108" s="23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89</v>
      </c>
      <c r="D109" s="26"/>
      <c r="E109" s="26"/>
      <c r="F109" s="26"/>
      <c r="G109" s="26"/>
      <c r="H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97" t="str">
        <f>E9</f>
        <v>5 - Vzduchotechnika</v>
      </c>
      <c r="F110" s="234"/>
      <c r="G110" s="234"/>
      <c r="H110" s="234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>
      <c r="A111" s="26"/>
      <c r="B111" s="27"/>
      <c r="C111" s="26"/>
      <c r="D111" s="26"/>
      <c r="E111" s="26"/>
      <c r="F111" s="26"/>
      <c r="G111" s="26"/>
      <c r="H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>Obec Hrubá Borša</v>
      </c>
      <c r="G112" s="26"/>
      <c r="H112" s="26"/>
      <c r="I112" s="176" t="s">
        <v>19</v>
      </c>
      <c r="J112" s="51">
        <f>IF(J12="","",J12)</f>
        <v>44930</v>
      </c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15" customHeight="1">
      <c r="A114" s="26"/>
      <c r="B114" s="27"/>
      <c r="C114" s="23" t="s">
        <v>20</v>
      </c>
      <c r="D114" s="26"/>
      <c r="E114" s="26"/>
      <c r="F114" s="193" t="s">
        <v>1772</v>
      </c>
      <c r="G114" s="26"/>
      <c r="H114" s="26"/>
      <c r="I114" s="176" t="s">
        <v>24</v>
      </c>
      <c r="J114" s="24" t="str">
        <f>E21</f>
        <v xml:space="preserve"> </v>
      </c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15" customHeight="1">
      <c r="A115" s="26"/>
      <c r="B115" s="27"/>
      <c r="C115" s="23" t="s">
        <v>23</v>
      </c>
      <c r="D115" s="26"/>
      <c r="E115" s="26"/>
      <c r="F115" s="194" t="s">
        <v>1773</v>
      </c>
      <c r="G115" s="26"/>
      <c r="H115" s="26"/>
      <c r="I115" s="176" t="s">
        <v>26</v>
      </c>
      <c r="J115" s="195" t="s">
        <v>1774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20"/>
      <c r="B117" s="121"/>
      <c r="C117" s="122" t="s">
        <v>127</v>
      </c>
      <c r="D117" s="123" t="s">
        <v>53</v>
      </c>
      <c r="E117" s="123" t="s">
        <v>49</v>
      </c>
      <c r="F117" s="123" t="s">
        <v>50</v>
      </c>
      <c r="G117" s="123" t="s">
        <v>128</v>
      </c>
      <c r="H117" s="123" t="s">
        <v>129</v>
      </c>
      <c r="I117" s="187" t="s">
        <v>130</v>
      </c>
      <c r="J117" s="124" t="s">
        <v>93</v>
      </c>
      <c r="K117" s="125" t="s">
        <v>131</v>
      </c>
      <c r="L117" s="126"/>
      <c r="M117" s="58" t="s">
        <v>1</v>
      </c>
      <c r="N117" s="59" t="s">
        <v>32</v>
      </c>
      <c r="O117" s="59" t="s">
        <v>132</v>
      </c>
      <c r="P117" s="59" t="s">
        <v>133</v>
      </c>
      <c r="Q117" s="59" t="s">
        <v>134</v>
      </c>
      <c r="R117" s="59" t="s">
        <v>135</v>
      </c>
      <c r="S117" s="59" t="s">
        <v>136</v>
      </c>
      <c r="T117" s="60" t="s">
        <v>137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95" customHeight="1">
      <c r="A118" s="26"/>
      <c r="B118" s="27"/>
      <c r="C118" s="65" t="s">
        <v>94</v>
      </c>
      <c r="D118" s="26"/>
      <c r="E118" s="26"/>
      <c r="F118" s="26"/>
      <c r="G118" s="26"/>
      <c r="H118" s="26"/>
      <c r="J118" s="127">
        <f>BK118</f>
        <v>2291.56</v>
      </c>
      <c r="K118" s="26"/>
      <c r="L118" s="27"/>
      <c r="M118" s="61"/>
      <c r="N118" s="52"/>
      <c r="O118" s="62"/>
      <c r="P118" s="128">
        <f>P119</f>
        <v>0</v>
      </c>
      <c r="Q118" s="62"/>
      <c r="R118" s="128">
        <f>R119</f>
        <v>0</v>
      </c>
      <c r="S118" s="62"/>
      <c r="T118" s="129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67</v>
      </c>
      <c r="AU118" s="14" t="s">
        <v>95</v>
      </c>
      <c r="BK118" s="130">
        <f>BK119</f>
        <v>2291.56</v>
      </c>
    </row>
    <row r="119" spans="1:65" s="12" customFormat="1" ht="25.95" customHeight="1">
      <c r="B119" s="131"/>
      <c r="D119" s="132" t="s">
        <v>67</v>
      </c>
      <c r="E119" s="133" t="s">
        <v>1248</v>
      </c>
      <c r="F119" s="133" t="s">
        <v>1709</v>
      </c>
      <c r="I119" s="188"/>
      <c r="J119" s="134">
        <f>BK119</f>
        <v>2291.56</v>
      </c>
      <c r="L119" s="131"/>
      <c r="M119" s="135"/>
      <c r="N119" s="136"/>
      <c r="O119" s="136"/>
      <c r="P119" s="137">
        <f>P120</f>
        <v>0</v>
      </c>
      <c r="Q119" s="136"/>
      <c r="R119" s="137">
        <f>R120</f>
        <v>0</v>
      </c>
      <c r="S119" s="136"/>
      <c r="T119" s="138">
        <f>T120</f>
        <v>0</v>
      </c>
      <c r="AR119" s="132" t="s">
        <v>72</v>
      </c>
      <c r="AT119" s="139" t="s">
        <v>67</v>
      </c>
      <c r="AU119" s="139" t="s">
        <v>68</v>
      </c>
      <c r="AY119" s="132" t="s">
        <v>140</v>
      </c>
      <c r="BK119" s="140">
        <f>BK120</f>
        <v>2291.56</v>
      </c>
    </row>
    <row r="120" spans="1:65" s="12" customFormat="1" ht="22.95" customHeight="1">
      <c r="B120" s="131"/>
      <c r="D120" s="132" t="s">
        <v>67</v>
      </c>
      <c r="E120" s="141" t="s">
        <v>1710</v>
      </c>
      <c r="F120" s="141" t="s">
        <v>1711</v>
      </c>
      <c r="I120" s="188"/>
      <c r="J120" s="142">
        <f>BK120</f>
        <v>2291.56</v>
      </c>
      <c r="L120" s="131"/>
      <c r="M120" s="135"/>
      <c r="N120" s="136"/>
      <c r="O120" s="136"/>
      <c r="P120" s="137">
        <f>SUM(P121:P151)</f>
        <v>0</v>
      </c>
      <c r="Q120" s="136"/>
      <c r="R120" s="137">
        <f>SUM(R121:R151)</f>
        <v>0</v>
      </c>
      <c r="S120" s="136"/>
      <c r="T120" s="138">
        <f>SUM(T121:T151)</f>
        <v>0</v>
      </c>
      <c r="AR120" s="132" t="s">
        <v>72</v>
      </c>
      <c r="AT120" s="139" t="s">
        <v>67</v>
      </c>
      <c r="AU120" s="139" t="s">
        <v>72</v>
      </c>
      <c r="AY120" s="132" t="s">
        <v>140</v>
      </c>
      <c r="BK120" s="140">
        <f>SUM(BK121:BK151)</f>
        <v>2291.56</v>
      </c>
    </row>
    <row r="121" spans="1:65" s="2" customFormat="1" ht="49.2" customHeight="1">
      <c r="A121" s="26"/>
      <c r="B121" s="143"/>
      <c r="C121" s="157" t="s">
        <v>68</v>
      </c>
      <c r="D121" s="157" t="s">
        <v>155</v>
      </c>
      <c r="E121" s="158" t="s">
        <v>773</v>
      </c>
      <c r="F121" s="159" t="s">
        <v>1712</v>
      </c>
      <c r="G121" s="160" t="s">
        <v>187</v>
      </c>
      <c r="H121" s="161">
        <v>2</v>
      </c>
      <c r="I121" s="189">
        <v>152.86000000000001</v>
      </c>
      <c r="J121" s="162">
        <f t="shared" ref="J121:J151" si="0">ROUND(I121*H121,2)</f>
        <v>305.72000000000003</v>
      </c>
      <c r="K121" s="163"/>
      <c r="L121" s="164"/>
      <c r="M121" s="165" t="s">
        <v>1</v>
      </c>
      <c r="N121" s="166" t="s">
        <v>34</v>
      </c>
      <c r="O121" s="153">
        <v>0</v>
      </c>
      <c r="P121" s="153">
        <f t="shared" ref="P121:P151" si="1">O121*H121</f>
        <v>0</v>
      </c>
      <c r="Q121" s="153">
        <v>0</v>
      </c>
      <c r="R121" s="153">
        <f t="shared" ref="R121:R151" si="2">Q121*H121</f>
        <v>0</v>
      </c>
      <c r="S121" s="153">
        <v>0</v>
      </c>
      <c r="T121" s="154">
        <f t="shared" ref="T121:T151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5" t="s">
        <v>154</v>
      </c>
      <c r="AT121" s="155" t="s">
        <v>155</v>
      </c>
      <c r="AU121" s="155" t="s">
        <v>76</v>
      </c>
      <c r="AY121" s="14" t="s">
        <v>140</v>
      </c>
      <c r="BE121" s="156">
        <f t="shared" ref="BE121:BE151" si="4">IF(N121="základná",J121,0)</f>
        <v>0</v>
      </c>
      <c r="BF121" s="156">
        <f t="shared" ref="BF121:BF151" si="5">IF(N121="znížená",J121,0)</f>
        <v>305.72000000000003</v>
      </c>
      <c r="BG121" s="156">
        <f t="shared" ref="BG121:BG151" si="6">IF(N121="zákl. prenesená",J121,0)</f>
        <v>0</v>
      </c>
      <c r="BH121" s="156">
        <f t="shared" ref="BH121:BH151" si="7">IF(N121="zníž. prenesená",J121,0)</f>
        <v>0</v>
      </c>
      <c r="BI121" s="156">
        <f t="shared" ref="BI121:BI151" si="8">IF(N121="nulová",J121,0)</f>
        <v>0</v>
      </c>
      <c r="BJ121" s="14" t="s">
        <v>76</v>
      </c>
      <c r="BK121" s="156">
        <f t="shared" ref="BK121:BK151" si="9">ROUND(I121*H121,2)</f>
        <v>305.72000000000003</v>
      </c>
      <c r="BL121" s="14" t="s">
        <v>82</v>
      </c>
      <c r="BM121" s="155" t="s">
        <v>76</v>
      </c>
    </row>
    <row r="122" spans="1:65" s="2" customFormat="1" ht="37.950000000000003" customHeight="1">
      <c r="A122" s="26"/>
      <c r="B122" s="143"/>
      <c r="C122" s="157" t="s">
        <v>68</v>
      </c>
      <c r="D122" s="157" t="s">
        <v>155</v>
      </c>
      <c r="E122" s="158" t="s">
        <v>776</v>
      </c>
      <c r="F122" s="159" t="s">
        <v>1713</v>
      </c>
      <c r="G122" s="160" t="s">
        <v>187</v>
      </c>
      <c r="H122" s="161">
        <v>1</v>
      </c>
      <c r="I122" s="189">
        <v>116.07</v>
      </c>
      <c r="J122" s="162">
        <f t="shared" si="0"/>
        <v>116.07</v>
      </c>
      <c r="K122" s="163"/>
      <c r="L122" s="164"/>
      <c r="M122" s="165" t="s">
        <v>1</v>
      </c>
      <c r="N122" s="166" t="s">
        <v>34</v>
      </c>
      <c r="O122" s="153">
        <v>0</v>
      </c>
      <c r="P122" s="153">
        <f t="shared" si="1"/>
        <v>0</v>
      </c>
      <c r="Q122" s="153">
        <v>0</v>
      </c>
      <c r="R122" s="153">
        <f t="shared" si="2"/>
        <v>0</v>
      </c>
      <c r="S122" s="153">
        <v>0</v>
      </c>
      <c r="T122" s="154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5" t="s">
        <v>154</v>
      </c>
      <c r="AT122" s="155" t="s">
        <v>155</v>
      </c>
      <c r="AU122" s="155" t="s">
        <v>76</v>
      </c>
      <c r="AY122" s="14" t="s">
        <v>140</v>
      </c>
      <c r="BE122" s="156">
        <f t="shared" si="4"/>
        <v>0</v>
      </c>
      <c r="BF122" s="156">
        <f t="shared" si="5"/>
        <v>116.07</v>
      </c>
      <c r="BG122" s="156">
        <f t="shared" si="6"/>
        <v>0</v>
      </c>
      <c r="BH122" s="156">
        <f t="shared" si="7"/>
        <v>0</v>
      </c>
      <c r="BI122" s="156">
        <f t="shared" si="8"/>
        <v>0</v>
      </c>
      <c r="BJ122" s="14" t="s">
        <v>76</v>
      </c>
      <c r="BK122" s="156">
        <f t="shared" si="9"/>
        <v>116.07</v>
      </c>
      <c r="BL122" s="14" t="s">
        <v>82</v>
      </c>
      <c r="BM122" s="155" t="s">
        <v>82</v>
      </c>
    </row>
    <row r="123" spans="1:65" s="2" customFormat="1" ht="16.5" customHeight="1">
      <c r="A123" s="26"/>
      <c r="B123" s="143"/>
      <c r="C123" s="157" t="s">
        <v>68</v>
      </c>
      <c r="D123" s="157" t="s">
        <v>155</v>
      </c>
      <c r="E123" s="158" t="s">
        <v>1714</v>
      </c>
      <c r="F123" s="159" t="s">
        <v>1715</v>
      </c>
      <c r="G123" s="160" t="s">
        <v>187</v>
      </c>
      <c r="H123" s="161">
        <v>1</v>
      </c>
      <c r="I123" s="189">
        <v>31.28</v>
      </c>
      <c r="J123" s="162">
        <f t="shared" si="0"/>
        <v>31.28</v>
      </c>
      <c r="K123" s="163"/>
      <c r="L123" s="192"/>
      <c r="M123" s="165" t="s">
        <v>1</v>
      </c>
      <c r="N123" s="166" t="s">
        <v>34</v>
      </c>
      <c r="O123" s="153">
        <v>0</v>
      </c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5" t="s">
        <v>154</v>
      </c>
      <c r="AT123" s="155" t="s">
        <v>155</v>
      </c>
      <c r="AU123" s="155" t="s">
        <v>76</v>
      </c>
      <c r="AY123" s="14" t="s">
        <v>140</v>
      </c>
      <c r="BE123" s="156">
        <f t="shared" si="4"/>
        <v>0</v>
      </c>
      <c r="BF123" s="156">
        <f t="shared" si="5"/>
        <v>31.28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4" t="s">
        <v>76</v>
      </c>
      <c r="BK123" s="156">
        <f t="shared" si="9"/>
        <v>31.28</v>
      </c>
      <c r="BL123" s="14" t="s">
        <v>82</v>
      </c>
      <c r="BM123" s="155" t="s">
        <v>151</v>
      </c>
    </row>
    <row r="124" spans="1:65" s="2" customFormat="1" ht="21.75" customHeight="1">
      <c r="A124" s="26"/>
      <c r="B124" s="143"/>
      <c r="C124" s="157" t="s">
        <v>68</v>
      </c>
      <c r="D124" s="157" t="s">
        <v>155</v>
      </c>
      <c r="E124" s="158" t="s">
        <v>1716</v>
      </c>
      <c r="F124" s="159" t="s">
        <v>1717</v>
      </c>
      <c r="G124" s="160" t="s">
        <v>187</v>
      </c>
      <c r="H124" s="161">
        <v>2</v>
      </c>
      <c r="I124" s="189">
        <v>41.92</v>
      </c>
      <c r="J124" s="162">
        <f t="shared" si="0"/>
        <v>83.84</v>
      </c>
      <c r="K124" s="163"/>
      <c r="L124" s="192"/>
      <c r="M124" s="165" t="s">
        <v>1</v>
      </c>
      <c r="N124" s="166" t="s">
        <v>34</v>
      </c>
      <c r="O124" s="153">
        <v>0</v>
      </c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5" t="s">
        <v>154</v>
      </c>
      <c r="AT124" s="155" t="s">
        <v>155</v>
      </c>
      <c r="AU124" s="155" t="s">
        <v>76</v>
      </c>
      <c r="AY124" s="14" t="s">
        <v>140</v>
      </c>
      <c r="BE124" s="156">
        <f t="shared" si="4"/>
        <v>0</v>
      </c>
      <c r="BF124" s="156">
        <f t="shared" si="5"/>
        <v>83.84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4" t="s">
        <v>76</v>
      </c>
      <c r="BK124" s="156">
        <f t="shared" si="9"/>
        <v>83.84</v>
      </c>
      <c r="BL124" s="14" t="s">
        <v>82</v>
      </c>
      <c r="BM124" s="155" t="s">
        <v>154</v>
      </c>
    </row>
    <row r="125" spans="1:65" s="2" customFormat="1" ht="16.5" customHeight="1">
      <c r="A125" s="26"/>
      <c r="B125" s="143"/>
      <c r="C125" s="157" t="s">
        <v>68</v>
      </c>
      <c r="D125" s="157" t="s">
        <v>155</v>
      </c>
      <c r="E125" s="158" t="s">
        <v>1718</v>
      </c>
      <c r="F125" s="159" t="s">
        <v>1719</v>
      </c>
      <c r="G125" s="160" t="s">
        <v>187</v>
      </c>
      <c r="H125" s="161">
        <v>2</v>
      </c>
      <c r="I125" s="189">
        <v>43.65</v>
      </c>
      <c r="J125" s="162">
        <f t="shared" si="0"/>
        <v>87.3</v>
      </c>
      <c r="K125" s="163"/>
      <c r="L125" s="164"/>
      <c r="M125" s="165" t="s">
        <v>1</v>
      </c>
      <c r="N125" s="166" t="s">
        <v>34</v>
      </c>
      <c r="O125" s="153">
        <v>0</v>
      </c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5" t="s">
        <v>154</v>
      </c>
      <c r="AT125" s="155" t="s">
        <v>155</v>
      </c>
      <c r="AU125" s="155" t="s">
        <v>76</v>
      </c>
      <c r="AY125" s="14" t="s">
        <v>140</v>
      </c>
      <c r="BE125" s="156">
        <f t="shared" si="4"/>
        <v>0</v>
      </c>
      <c r="BF125" s="156">
        <f t="shared" si="5"/>
        <v>87.3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4" t="s">
        <v>76</v>
      </c>
      <c r="BK125" s="156">
        <f t="shared" si="9"/>
        <v>87.3</v>
      </c>
      <c r="BL125" s="14" t="s">
        <v>82</v>
      </c>
      <c r="BM125" s="155" t="s">
        <v>159</v>
      </c>
    </row>
    <row r="126" spans="1:65" s="2" customFormat="1" ht="16.5" customHeight="1">
      <c r="A126" s="26"/>
      <c r="B126" s="143"/>
      <c r="C126" s="157" t="s">
        <v>68</v>
      </c>
      <c r="D126" s="157" t="s">
        <v>155</v>
      </c>
      <c r="E126" s="158" t="s">
        <v>1720</v>
      </c>
      <c r="F126" s="159" t="s">
        <v>1721</v>
      </c>
      <c r="G126" s="160" t="s">
        <v>187</v>
      </c>
      <c r="H126" s="161">
        <v>1</v>
      </c>
      <c r="I126" s="189">
        <v>31.15</v>
      </c>
      <c r="J126" s="162">
        <f t="shared" si="0"/>
        <v>31.15</v>
      </c>
      <c r="K126" s="163"/>
      <c r="L126" s="164"/>
      <c r="M126" s="165" t="s">
        <v>1</v>
      </c>
      <c r="N126" s="166" t="s">
        <v>34</v>
      </c>
      <c r="O126" s="153">
        <v>0</v>
      </c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5" t="s">
        <v>154</v>
      </c>
      <c r="AT126" s="155" t="s">
        <v>155</v>
      </c>
      <c r="AU126" s="155" t="s">
        <v>76</v>
      </c>
      <c r="AY126" s="14" t="s">
        <v>140</v>
      </c>
      <c r="BE126" s="156">
        <f t="shared" si="4"/>
        <v>0</v>
      </c>
      <c r="BF126" s="156">
        <f t="shared" si="5"/>
        <v>31.15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4" t="s">
        <v>76</v>
      </c>
      <c r="BK126" s="156">
        <f t="shared" si="9"/>
        <v>31.15</v>
      </c>
      <c r="BL126" s="14" t="s">
        <v>82</v>
      </c>
      <c r="BM126" s="155" t="s">
        <v>162</v>
      </c>
    </row>
    <row r="127" spans="1:65" s="2" customFormat="1" ht="16.5" customHeight="1">
      <c r="A127" s="26"/>
      <c r="B127" s="143"/>
      <c r="C127" s="157" t="s">
        <v>68</v>
      </c>
      <c r="D127" s="157" t="s">
        <v>155</v>
      </c>
      <c r="E127" s="158" t="s">
        <v>1722</v>
      </c>
      <c r="F127" s="159" t="s">
        <v>1723</v>
      </c>
      <c r="G127" s="160" t="s">
        <v>187</v>
      </c>
      <c r="H127" s="161">
        <v>1</v>
      </c>
      <c r="I127" s="189">
        <v>12.55</v>
      </c>
      <c r="J127" s="162">
        <f t="shared" si="0"/>
        <v>12.55</v>
      </c>
      <c r="K127" s="163"/>
      <c r="L127" s="164"/>
      <c r="M127" s="165" t="s">
        <v>1</v>
      </c>
      <c r="N127" s="166" t="s">
        <v>34</v>
      </c>
      <c r="O127" s="153">
        <v>0</v>
      </c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5" t="s">
        <v>154</v>
      </c>
      <c r="AT127" s="155" t="s">
        <v>155</v>
      </c>
      <c r="AU127" s="155" t="s">
        <v>76</v>
      </c>
      <c r="AY127" s="14" t="s">
        <v>140</v>
      </c>
      <c r="BE127" s="156">
        <f t="shared" si="4"/>
        <v>0</v>
      </c>
      <c r="BF127" s="156">
        <f t="shared" si="5"/>
        <v>12.55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4" t="s">
        <v>76</v>
      </c>
      <c r="BK127" s="156">
        <f t="shared" si="9"/>
        <v>12.55</v>
      </c>
      <c r="BL127" s="14" t="s">
        <v>82</v>
      </c>
      <c r="BM127" s="155" t="s">
        <v>166</v>
      </c>
    </row>
    <row r="128" spans="1:65" s="2" customFormat="1" ht="16.5" customHeight="1">
      <c r="A128" s="26"/>
      <c r="B128" s="143"/>
      <c r="C128" s="157" t="s">
        <v>68</v>
      </c>
      <c r="D128" s="157" t="s">
        <v>155</v>
      </c>
      <c r="E128" s="158" t="s">
        <v>1724</v>
      </c>
      <c r="F128" s="159" t="s">
        <v>1725</v>
      </c>
      <c r="G128" s="160" t="s">
        <v>187</v>
      </c>
      <c r="H128" s="161">
        <v>2</v>
      </c>
      <c r="I128" s="189">
        <v>10.45</v>
      </c>
      <c r="J128" s="162">
        <f t="shared" si="0"/>
        <v>20.9</v>
      </c>
      <c r="K128" s="163"/>
      <c r="L128" s="164"/>
      <c r="M128" s="165" t="s">
        <v>1</v>
      </c>
      <c r="N128" s="166" t="s">
        <v>34</v>
      </c>
      <c r="O128" s="153">
        <v>0</v>
      </c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5" t="s">
        <v>154</v>
      </c>
      <c r="AT128" s="155" t="s">
        <v>155</v>
      </c>
      <c r="AU128" s="155" t="s">
        <v>76</v>
      </c>
      <c r="AY128" s="14" t="s">
        <v>140</v>
      </c>
      <c r="BE128" s="156">
        <f t="shared" si="4"/>
        <v>0</v>
      </c>
      <c r="BF128" s="156">
        <f t="shared" si="5"/>
        <v>20.9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4" t="s">
        <v>76</v>
      </c>
      <c r="BK128" s="156">
        <f t="shared" si="9"/>
        <v>20.9</v>
      </c>
      <c r="BL128" s="14" t="s">
        <v>82</v>
      </c>
      <c r="BM128" s="155" t="s">
        <v>169</v>
      </c>
    </row>
    <row r="129" spans="1:65" s="2" customFormat="1" ht="16.5" customHeight="1">
      <c r="A129" s="26"/>
      <c r="B129" s="143"/>
      <c r="C129" s="157" t="s">
        <v>68</v>
      </c>
      <c r="D129" s="157" t="s">
        <v>155</v>
      </c>
      <c r="E129" s="158" t="s">
        <v>1726</v>
      </c>
      <c r="F129" s="159" t="s">
        <v>1727</v>
      </c>
      <c r="G129" s="160" t="s">
        <v>1728</v>
      </c>
      <c r="H129" s="161">
        <v>2</v>
      </c>
      <c r="I129" s="189">
        <v>4.99</v>
      </c>
      <c r="J129" s="162">
        <f t="shared" si="0"/>
        <v>9.98</v>
      </c>
      <c r="K129" s="163"/>
      <c r="L129" s="164"/>
      <c r="M129" s="165" t="s">
        <v>1</v>
      </c>
      <c r="N129" s="166" t="s">
        <v>34</v>
      </c>
      <c r="O129" s="153">
        <v>0</v>
      </c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154</v>
      </c>
      <c r="AT129" s="155" t="s">
        <v>155</v>
      </c>
      <c r="AU129" s="155" t="s">
        <v>76</v>
      </c>
      <c r="AY129" s="14" t="s">
        <v>140</v>
      </c>
      <c r="BE129" s="156">
        <f t="shared" si="4"/>
        <v>0</v>
      </c>
      <c r="BF129" s="156">
        <f t="shared" si="5"/>
        <v>9.98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4" t="s">
        <v>76</v>
      </c>
      <c r="BK129" s="156">
        <f t="shared" si="9"/>
        <v>9.98</v>
      </c>
      <c r="BL129" s="14" t="s">
        <v>82</v>
      </c>
      <c r="BM129" s="155" t="s">
        <v>173</v>
      </c>
    </row>
    <row r="130" spans="1:65" s="2" customFormat="1" ht="16.5" customHeight="1">
      <c r="A130" s="26"/>
      <c r="B130" s="143"/>
      <c r="C130" s="157" t="s">
        <v>68</v>
      </c>
      <c r="D130" s="157" t="s">
        <v>155</v>
      </c>
      <c r="E130" s="158" t="s">
        <v>1729</v>
      </c>
      <c r="F130" s="159" t="s">
        <v>1730</v>
      </c>
      <c r="G130" s="160" t="s">
        <v>1728</v>
      </c>
      <c r="H130" s="161">
        <v>3</v>
      </c>
      <c r="I130" s="189">
        <v>7.91</v>
      </c>
      <c r="J130" s="162">
        <f t="shared" si="0"/>
        <v>23.73</v>
      </c>
      <c r="K130" s="163"/>
      <c r="L130" s="164"/>
      <c r="M130" s="165" t="s">
        <v>1</v>
      </c>
      <c r="N130" s="166" t="s">
        <v>34</v>
      </c>
      <c r="O130" s="153">
        <v>0</v>
      </c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154</v>
      </c>
      <c r="AT130" s="155" t="s">
        <v>155</v>
      </c>
      <c r="AU130" s="155" t="s">
        <v>76</v>
      </c>
      <c r="AY130" s="14" t="s">
        <v>140</v>
      </c>
      <c r="BE130" s="156">
        <f t="shared" si="4"/>
        <v>0</v>
      </c>
      <c r="BF130" s="156">
        <f t="shared" si="5"/>
        <v>23.73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4" t="s">
        <v>76</v>
      </c>
      <c r="BK130" s="156">
        <f t="shared" si="9"/>
        <v>23.73</v>
      </c>
      <c r="BL130" s="14" t="s">
        <v>82</v>
      </c>
      <c r="BM130" s="155" t="s">
        <v>7</v>
      </c>
    </row>
    <row r="131" spans="1:65" s="2" customFormat="1" ht="16.5" customHeight="1">
      <c r="A131" s="26"/>
      <c r="B131" s="143"/>
      <c r="C131" s="157" t="s">
        <v>68</v>
      </c>
      <c r="D131" s="157" t="s">
        <v>155</v>
      </c>
      <c r="E131" s="158" t="s">
        <v>1731</v>
      </c>
      <c r="F131" s="159" t="s">
        <v>1732</v>
      </c>
      <c r="G131" s="160" t="s">
        <v>1728</v>
      </c>
      <c r="H131" s="161">
        <v>6</v>
      </c>
      <c r="I131" s="189">
        <v>10.61</v>
      </c>
      <c r="J131" s="162">
        <f t="shared" si="0"/>
        <v>63.66</v>
      </c>
      <c r="K131" s="163"/>
      <c r="L131" s="164"/>
      <c r="M131" s="165" t="s">
        <v>1</v>
      </c>
      <c r="N131" s="166" t="s">
        <v>34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154</v>
      </c>
      <c r="AT131" s="155" t="s">
        <v>155</v>
      </c>
      <c r="AU131" s="155" t="s">
        <v>76</v>
      </c>
      <c r="AY131" s="14" t="s">
        <v>140</v>
      </c>
      <c r="BE131" s="156">
        <f t="shared" si="4"/>
        <v>0</v>
      </c>
      <c r="BF131" s="156">
        <f t="shared" si="5"/>
        <v>63.66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76</v>
      </c>
      <c r="BK131" s="156">
        <f t="shared" si="9"/>
        <v>63.66</v>
      </c>
      <c r="BL131" s="14" t="s">
        <v>82</v>
      </c>
      <c r="BM131" s="155" t="s">
        <v>179</v>
      </c>
    </row>
    <row r="132" spans="1:65" s="2" customFormat="1" ht="16.5" customHeight="1">
      <c r="A132" s="26"/>
      <c r="B132" s="143"/>
      <c r="C132" s="157" t="s">
        <v>68</v>
      </c>
      <c r="D132" s="157" t="s">
        <v>155</v>
      </c>
      <c r="E132" s="158" t="s">
        <v>1733</v>
      </c>
      <c r="F132" s="159" t="s">
        <v>1734</v>
      </c>
      <c r="G132" s="160" t="s">
        <v>187</v>
      </c>
      <c r="H132" s="161">
        <v>1</v>
      </c>
      <c r="I132" s="189">
        <v>1.38</v>
      </c>
      <c r="J132" s="162">
        <f t="shared" si="0"/>
        <v>1.38</v>
      </c>
      <c r="K132" s="163"/>
      <c r="L132" s="164"/>
      <c r="M132" s="165" t="s">
        <v>1</v>
      </c>
      <c r="N132" s="166" t="s">
        <v>34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154</v>
      </c>
      <c r="AT132" s="155" t="s">
        <v>155</v>
      </c>
      <c r="AU132" s="155" t="s">
        <v>76</v>
      </c>
      <c r="AY132" s="14" t="s">
        <v>140</v>
      </c>
      <c r="BE132" s="156">
        <f t="shared" si="4"/>
        <v>0</v>
      </c>
      <c r="BF132" s="156">
        <f t="shared" si="5"/>
        <v>1.38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76</v>
      </c>
      <c r="BK132" s="156">
        <f t="shared" si="9"/>
        <v>1.38</v>
      </c>
      <c r="BL132" s="14" t="s">
        <v>82</v>
      </c>
      <c r="BM132" s="155" t="s">
        <v>183</v>
      </c>
    </row>
    <row r="133" spans="1:65" s="2" customFormat="1" ht="16.5" customHeight="1">
      <c r="A133" s="26"/>
      <c r="B133" s="143"/>
      <c r="C133" s="157" t="s">
        <v>68</v>
      </c>
      <c r="D133" s="157" t="s">
        <v>155</v>
      </c>
      <c r="E133" s="158" t="s">
        <v>1735</v>
      </c>
      <c r="F133" s="159" t="s">
        <v>1736</v>
      </c>
      <c r="G133" s="160" t="s">
        <v>187</v>
      </c>
      <c r="H133" s="161">
        <v>2</v>
      </c>
      <c r="I133" s="189">
        <v>1.1599999999999999</v>
      </c>
      <c r="J133" s="162">
        <f t="shared" si="0"/>
        <v>2.3199999999999998</v>
      </c>
      <c r="K133" s="163"/>
      <c r="L133" s="164"/>
      <c r="M133" s="165" t="s">
        <v>1</v>
      </c>
      <c r="N133" s="166" t="s">
        <v>34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154</v>
      </c>
      <c r="AT133" s="155" t="s">
        <v>155</v>
      </c>
      <c r="AU133" s="155" t="s">
        <v>76</v>
      </c>
      <c r="AY133" s="14" t="s">
        <v>140</v>
      </c>
      <c r="BE133" s="156">
        <f t="shared" si="4"/>
        <v>0</v>
      </c>
      <c r="BF133" s="156">
        <f t="shared" si="5"/>
        <v>2.3199999999999998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76</v>
      </c>
      <c r="BK133" s="156">
        <f t="shared" si="9"/>
        <v>2.3199999999999998</v>
      </c>
      <c r="BL133" s="14" t="s">
        <v>82</v>
      </c>
      <c r="BM133" s="155" t="s">
        <v>188</v>
      </c>
    </row>
    <row r="134" spans="1:65" s="2" customFormat="1" ht="16.5" customHeight="1">
      <c r="A134" s="26"/>
      <c r="B134" s="143"/>
      <c r="C134" s="157" t="s">
        <v>68</v>
      </c>
      <c r="D134" s="157" t="s">
        <v>155</v>
      </c>
      <c r="E134" s="158" t="s">
        <v>1737</v>
      </c>
      <c r="F134" s="159" t="s">
        <v>1738</v>
      </c>
      <c r="G134" s="160" t="s">
        <v>187</v>
      </c>
      <c r="H134" s="161">
        <v>1</v>
      </c>
      <c r="I134" s="189">
        <v>1.01</v>
      </c>
      <c r="J134" s="162">
        <f t="shared" si="0"/>
        <v>1.01</v>
      </c>
      <c r="K134" s="163"/>
      <c r="L134" s="164"/>
      <c r="M134" s="165" t="s">
        <v>1</v>
      </c>
      <c r="N134" s="166" t="s">
        <v>34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154</v>
      </c>
      <c r="AT134" s="155" t="s">
        <v>155</v>
      </c>
      <c r="AU134" s="155" t="s">
        <v>76</v>
      </c>
      <c r="AY134" s="14" t="s">
        <v>140</v>
      </c>
      <c r="BE134" s="156">
        <f t="shared" si="4"/>
        <v>0</v>
      </c>
      <c r="BF134" s="156">
        <f t="shared" si="5"/>
        <v>1.01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76</v>
      </c>
      <c r="BK134" s="156">
        <f t="shared" si="9"/>
        <v>1.01</v>
      </c>
      <c r="BL134" s="14" t="s">
        <v>82</v>
      </c>
      <c r="BM134" s="155" t="s">
        <v>192</v>
      </c>
    </row>
    <row r="135" spans="1:65" s="2" customFormat="1" ht="16.5" customHeight="1">
      <c r="A135" s="26"/>
      <c r="B135" s="143"/>
      <c r="C135" s="157" t="s">
        <v>68</v>
      </c>
      <c r="D135" s="157" t="s">
        <v>155</v>
      </c>
      <c r="E135" s="158" t="s">
        <v>1739</v>
      </c>
      <c r="F135" s="159" t="s">
        <v>1740</v>
      </c>
      <c r="G135" s="160" t="s">
        <v>187</v>
      </c>
      <c r="H135" s="161">
        <v>1</v>
      </c>
      <c r="I135" s="189">
        <v>1.57</v>
      </c>
      <c r="J135" s="162">
        <f t="shared" si="0"/>
        <v>1.57</v>
      </c>
      <c r="K135" s="163"/>
      <c r="L135" s="164"/>
      <c r="M135" s="165" t="s">
        <v>1</v>
      </c>
      <c r="N135" s="166" t="s">
        <v>34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154</v>
      </c>
      <c r="AT135" s="155" t="s">
        <v>155</v>
      </c>
      <c r="AU135" s="155" t="s">
        <v>76</v>
      </c>
      <c r="AY135" s="14" t="s">
        <v>140</v>
      </c>
      <c r="BE135" s="156">
        <f t="shared" si="4"/>
        <v>0</v>
      </c>
      <c r="BF135" s="156">
        <f t="shared" si="5"/>
        <v>1.57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76</v>
      </c>
      <c r="BK135" s="156">
        <f t="shared" si="9"/>
        <v>1.57</v>
      </c>
      <c r="BL135" s="14" t="s">
        <v>82</v>
      </c>
      <c r="BM135" s="155" t="s">
        <v>196</v>
      </c>
    </row>
    <row r="136" spans="1:65" s="2" customFormat="1" ht="16.5" customHeight="1">
      <c r="A136" s="26"/>
      <c r="B136" s="143"/>
      <c r="C136" s="157" t="s">
        <v>68</v>
      </c>
      <c r="D136" s="157" t="s">
        <v>155</v>
      </c>
      <c r="E136" s="158" t="s">
        <v>1741</v>
      </c>
      <c r="F136" s="159" t="s">
        <v>1742</v>
      </c>
      <c r="G136" s="160" t="s">
        <v>187</v>
      </c>
      <c r="H136" s="161">
        <v>2</v>
      </c>
      <c r="I136" s="189">
        <v>2.21</v>
      </c>
      <c r="J136" s="162">
        <f t="shared" si="0"/>
        <v>4.42</v>
      </c>
      <c r="K136" s="163"/>
      <c r="L136" s="164"/>
      <c r="M136" s="165" t="s">
        <v>1</v>
      </c>
      <c r="N136" s="166" t="s">
        <v>34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154</v>
      </c>
      <c r="AT136" s="155" t="s">
        <v>155</v>
      </c>
      <c r="AU136" s="155" t="s">
        <v>76</v>
      </c>
      <c r="AY136" s="14" t="s">
        <v>140</v>
      </c>
      <c r="BE136" s="156">
        <f t="shared" si="4"/>
        <v>0</v>
      </c>
      <c r="BF136" s="156">
        <f t="shared" si="5"/>
        <v>4.42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76</v>
      </c>
      <c r="BK136" s="156">
        <f t="shared" si="9"/>
        <v>4.42</v>
      </c>
      <c r="BL136" s="14" t="s">
        <v>82</v>
      </c>
      <c r="BM136" s="155" t="s">
        <v>199</v>
      </c>
    </row>
    <row r="137" spans="1:65" s="2" customFormat="1" ht="16.5" customHeight="1">
      <c r="A137" s="26"/>
      <c r="B137" s="143"/>
      <c r="C137" s="157" t="s">
        <v>68</v>
      </c>
      <c r="D137" s="157" t="s">
        <v>155</v>
      </c>
      <c r="E137" s="158" t="s">
        <v>1743</v>
      </c>
      <c r="F137" s="159" t="s">
        <v>1744</v>
      </c>
      <c r="G137" s="160" t="s">
        <v>187</v>
      </c>
      <c r="H137" s="161">
        <v>1</v>
      </c>
      <c r="I137" s="189">
        <v>6.48</v>
      </c>
      <c r="J137" s="162">
        <f t="shared" si="0"/>
        <v>6.48</v>
      </c>
      <c r="K137" s="163"/>
      <c r="L137" s="164"/>
      <c r="M137" s="165" t="s">
        <v>1</v>
      </c>
      <c r="N137" s="166" t="s">
        <v>34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154</v>
      </c>
      <c r="AT137" s="155" t="s">
        <v>155</v>
      </c>
      <c r="AU137" s="155" t="s">
        <v>76</v>
      </c>
      <c r="AY137" s="14" t="s">
        <v>140</v>
      </c>
      <c r="BE137" s="156">
        <f t="shared" si="4"/>
        <v>0</v>
      </c>
      <c r="BF137" s="156">
        <f t="shared" si="5"/>
        <v>6.48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76</v>
      </c>
      <c r="BK137" s="156">
        <f t="shared" si="9"/>
        <v>6.48</v>
      </c>
      <c r="BL137" s="14" t="s">
        <v>82</v>
      </c>
      <c r="BM137" s="155" t="s">
        <v>203</v>
      </c>
    </row>
    <row r="138" spans="1:65" s="2" customFormat="1" ht="16.5" customHeight="1">
      <c r="A138" s="26"/>
      <c r="B138" s="143"/>
      <c r="C138" s="157" t="s">
        <v>68</v>
      </c>
      <c r="D138" s="157" t="s">
        <v>155</v>
      </c>
      <c r="E138" s="158" t="s">
        <v>1745</v>
      </c>
      <c r="F138" s="159" t="s">
        <v>1746</v>
      </c>
      <c r="G138" s="160" t="s">
        <v>187</v>
      </c>
      <c r="H138" s="161">
        <v>1</v>
      </c>
      <c r="I138" s="189">
        <v>9.41</v>
      </c>
      <c r="J138" s="162">
        <f t="shared" si="0"/>
        <v>9.41</v>
      </c>
      <c r="K138" s="163"/>
      <c r="L138" s="164"/>
      <c r="M138" s="165" t="s">
        <v>1</v>
      </c>
      <c r="N138" s="166" t="s">
        <v>34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154</v>
      </c>
      <c r="AT138" s="155" t="s">
        <v>155</v>
      </c>
      <c r="AU138" s="155" t="s">
        <v>76</v>
      </c>
      <c r="AY138" s="14" t="s">
        <v>140</v>
      </c>
      <c r="BE138" s="156">
        <f t="shared" si="4"/>
        <v>0</v>
      </c>
      <c r="BF138" s="156">
        <f t="shared" si="5"/>
        <v>9.41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76</v>
      </c>
      <c r="BK138" s="156">
        <f t="shared" si="9"/>
        <v>9.41</v>
      </c>
      <c r="BL138" s="14" t="s">
        <v>82</v>
      </c>
      <c r="BM138" s="155" t="s">
        <v>206</v>
      </c>
    </row>
    <row r="139" spans="1:65" s="2" customFormat="1" ht="21.75" customHeight="1">
      <c r="A139" s="26"/>
      <c r="B139" s="143"/>
      <c r="C139" s="157" t="s">
        <v>68</v>
      </c>
      <c r="D139" s="157" t="s">
        <v>155</v>
      </c>
      <c r="E139" s="158" t="s">
        <v>1747</v>
      </c>
      <c r="F139" s="159" t="s">
        <v>1748</v>
      </c>
      <c r="G139" s="160" t="s">
        <v>187</v>
      </c>
      <c r="H139" s="161">
        <v>1</v>
      </c>
      <c r="I139" s="189">
        <v>2.44</v>
      </c>
      <c r="J139" s="162">
        <f t="shared" si="0"/>
        <v>2.44</v>
      </c>
      <c r="K139" s="163"/>
      <c r="L139" s="164"/>
      <c r="M139" s="165" t="s">
        <v>1</v>
      </c>
      <c r="N139" s="166" t="s">
        <v>34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154</v>
      </c>
      <c r="AT139" s="155" t="s">
        <v>155</v>
      </c>
      <c r="AU139" s="155" t="s">
        <v>76</v>
      </c>
      <c r="AY139" s="14" t="s">
        <v>140</v>
      </c>
      <c r="BE139" s="156">
        <f t="shared" si="4"/>
        <v>0</v>
      </c>
      <c r="BF139" s="156">
        <f t="shared" si="5"/>
        <v>2.44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76</v>
      </c>
      <c r="BK139" s="156">
        <f t="shared" si="9"/>
        <v>2.44</v>
      </c>
      <c r="BL139" s="14" t="s">
        <v>82</v>
      </c>
      <c r="BM139" s="155" t="s">
        <v>211</v>
      </c>
    </row>
    <row r="140" spans="1:65" s="2" customFormat="1" ht="24.15" customHeight="1">
      <c r="A140" s="26"/>
      <c r="B140" s="143"/>
      <c r="C140" s="157" t="s">
        <v>68</v>
      </c>
      <c r="D140" s="157" t="s">
        <v>155</v>
      </c>
      <c r="E140" s="158" t="s">
        <v>1749</v>
      </c>
      <c r="F140" s="159" t="s">
        <v>1750</v>
      </c>
      <c r="G140" s="160" t="s">
        <v>145</v>
      </c>
      <c r="H140" s="161">
        <v>0.4</v>
      </c>
      <c r="I140" s="189">
        <v>19.38</v>
      </c>
      <c r="J140" s="162">
        <f t="shared" si="0"/>
        <v>7.75</v>
      </c>
      <c r="K140" s="163"/>
      <c r="L140" s="164"/>
      <c r="M140" s="165" t="s">
        <v>1</v>
      </c>
      <c r="N140" s="166" t="s">
        <v>34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154</v>
      </c>
      <c r="AT140" s="155" t="s">
        <v>155</v>
      </c>
      <c r="AU140" s="155" t="s">
        <v>76</v>
      </c>
      <c r="AY140" s="14" t="s">
        <v>140</v>
      </c>
      <c r="BE140" s="156">
        <f t="shared" si="4"/>
        <v>0</v>
      </c>
      <c r="BF140" s="156">
        <f t="shared" si="5"/>
        <v>7.75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76</v>
      </c>
      <c r="BK140" s="156">
        <f t="shared" si="9"/>
        <v>7.75</v>
      </c>
      <c r="BL140" s="14" t="s">
        <v>82</v>
      </c>
      <c r="BM140" s="155" t="s">
        <v>215</v>
      </c>
    </row>
    <row r="141" spans="1:65" s="2" customFormat="1" ht="21.75" customHeight="1">
      <c r="A141" s="26"/>
      <c r="B141" s="143"/>
      <c r="C141" s="157" t="s">
        <v>68</v>
      </c>
      <c r="D141" s="157" t="s">
        <v>155</v>
      </c>
      <c r="E141" s="158" t="s">
        <v>1751</v>
      </c>
      <c r="F141" s="159" t="s">
        <v>1752</v>
      </c>
      <c r="G141" s="160" t="s">
        <v>145</v>
      </c>
      <c r="H141" s="161">
        <v>0.12</v>
      </c>
      <c r="I141" s="189">
        <v>34.68</v>
      </c>
      <c r="J141" s="162">
        <f t="shared" si="0"/>
        <v>4.16</v>
      </c>
      <c r="K141" s="163"/>
      <c r="L141" s="164"/>
      <c r="M141" s="165" t="s">
        <v>1</v>
      </c>
      <c r="N141" s="166" t="s">
        <v>34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154</v>
      </c>
      <c r="AT141" s="155" t="s">
        <v>155</v>
      </c>
      <c r="AU141" s="155" t="s">
        <v>76</v>
      </c>
      <c r="AY141" s="14" t="s">
        <v>140</v>
      </c>
      <c r="BE141" s="156">
        <f t="shared" si="4"/>
        <v>0</v>
      </c>
      <c r="BF141" s="156">
        <f t="shared" si="5"/>
        <v>4.16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76</v>
      </c>
      <c r="BK141" s="156">
        <f t="shared" si="9"/>
        <v>4.16</v>
      </c>
      <c r="BL141" s="14" t="s">
        <v>82</v>
      </c>
      <c r="BM141" s="155" t="s">
        <v>219</v>
      </c>
    </row>
    <row r="142" spans="1:65" s="2" customFormat="1" ht="24.15" customHeight="1">
      <c r="A142" s="26"/>
      <c r="B142" s="143"/>
      <c r="C142" s="157" t="s">
        <v>68</v>
      </c>
      <c r="D142" s="157" t="s">
        <v>155</v>
      </c>
      <c r="E142" s="158" t="s">
        <v>1753</v>
      </c>
      <c r="F142" s="159" t="s">
        <v>1754</v>
      </c>
      <c r="G142" s="160" t="s">
        <v>145</v>
      </c>
      <c r="H142" s="161">
        <v>0.89</v>
      </c>
      <c r="I142" s="189">
        <v>19.38</v>
      </c>
      <c r="J142" s="162">
        <f t="shared" si="0"/>
        <v>17.25</v>
      </c>
      <c r="K142" s="163"/>
      <c r="L142" s="164"/>
      <c r="M142" s="165" t="s">
        <v>1</v>
      </c>
      <c r="N142" s="166" t="s">
        <v>34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154</v>
      </c>
      <c r="AT142" s="155" t="s">
        <v>155</v>
      </c>
      <c r="AU142" s="155" t="s">
        <v>76</v>
      </c>
      <c r="AY142" s="14" t="s">
        <v>140</v>
      </c>
      <c r="BE142" s="156">
        <f t="shared" si="4"/>
        <v>0</v>
      </c>
      <c r="BF142" s="156">
        <f t="shared" si="5"/>
        <v>17.25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76</v>
      </c>
      <c r="BK142" s="156">
        <f t="shared" si="9"/>
        <v>17.25</v>
      </c>
      <c r="BL142" s="14" t="s">
        <v>82</v>
      </c>
      <c r="BM142" s="155" t="s">
        <v>222</v>
      </c>
    </row>
    <row r="143" spans="1:65" s="2" customFormat="1" ht="21.75" customHeight="1">
      <c r="A143" s="26"/>
      <c r="B143" s="143"/>
      <c r="C143" s="157" t="s">
        <v>68</v>
      </c>
      <c r="D143" s="157" t="s">
        <v>155</v>
      </c>
      <c r="E143" s="158" t="s">
        <v>1755</v>
      </c>
      <c r="F143" s="159" t="s">
        <v>1756</v>
      </c>
      <c r="G143" s="160" t="s">
        <v>145</v>
      </c>
      <c r="H143" s="161">
        <v>0.34</v>
      </c>
      <c r="I143" s="189">
        <v>34.68</v>
      </c>
      <c r="J143" s="162">
        <f t="shared" si="0"/>
        <v>11.79</v>
      </c>
      <c r="K143" s="163"/>
      <c r="L143" s="164"/>
      <c r="M143" s="165" t="s">
        <v>1</v>
      </c>
      <c r="N143" s="166" t="s">
        <v>34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154</v>
      </c>
      <c r="AT143" s="155" t="s">
        <v>155</v>
      </c>
      <c r="AU143" s="155" t="s">
        <v>76</v>
      </c>
      <c r="AY143" s="14" t="s">
        <v>140</v>
      </c>
      <c r="BE143" s="156">
        <f t="shared" si="4"/>
        <v>0</v>
      </c>
      <c r="BF143" s="156">
        <f t="shared" si="5"/>
        <v>11.79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76</v>
      </c>
      <c r="BK143" s="156">
        <f t="shared" si="9"/>
        <v>11.79</v>
      </c>
      <c r="BL143" s="14" t="s">
        <v>82</v>
      </c>
      <c r="BM143" s="155" t="s">
        <v>226</v>
      </c>
    </row>
    <row r="144" spans="1:65" s="2" customFormat="1" ht="24.15" customHeight="1">
      <c r="A144" s="26"/>
      <c r="B144" s="143"/>
      <c r="C144" s="157" t="s">
        <v>68</v>
      </c>
      <c r="D144" s="157" t="s">
        <v>155</v>
      </c>
      <c r="E144" s="158" t="s">
        <v>1757</v>
      </c>
      <c r="F144" s="159" t="s">
        <v>1758</v>
      </c>
      <c r="G144" s="160" t="s">
        <v>145</v>
      </c>
      <c r="H144" s="161">
        <v>7</v>
      </c>
      <c r="I144" s="189">
        <v>12.2</v>
      </c>
      <c r="J144" s="162">
        <f t="shared" si="0"/>
        <v>85.4</v>
      </c>
      <c r="K144" s="163"/>
      <c r="L144" s="164"/>
      <c r="M144" s="165" t="s">
        <v>1</v>
      </c>
      <c r="N144" s="166" t="s">
        <v>34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154</v>
      </c>
      <c r="AT144" s="155" t="s">
        <v>155</v>
      </c>
      <c r="AU144" s="155" t="s">
        <v>76</v>
      </c>
      <c r="AY144" s="14" t="s">
        <v>140</v>
      </c>
      <c r="BE144" s="156">
        <f t="shared" si="4"/>
        <v>0</v>
      </c>
      <c r="BF144" s="156">
        <f t="shared" si="5"/>
        <v>85.4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76</v>
      </c>
      <c r="BK144" s="156">
        <f t="shared" si="9"/>
        <v>85.4</v>
      </c>
      <c r="BL144" s="14" t="s">
        <v>82</v>
      </c>
      <c r="BM144" s="155" t="s">
        <v>229</v>
      </c>
    </row>
    <row r="145" spans="1:65" s="2" customFormat="1" ht="16.5" customHeight="1">
      <c r="A145" s="26"/>
      <c r="B145" s="143"/>
      <c r="C145" s="144" t="s">
        <v>68</v>
      </c>
      <c r="D145" s="144" t="s">
        <v>142</v>
      </c>
      <c r="E145" s="145" t="s">
        <v>1759</v>
      </c>
      <c r="F145" s="146" t="s">
        <v>1760</v>
      </c>
      <c r="G145" s="147" t="s">
        <v>187</v>
      </c>
      <c r="H145" s="148">
        <v>1</v>
      </c>
      <c r="I145" s="190">
        <v>430</v>
      </c>
      <c r="J145" s="149">
        <f t="shared" si="0"/>
        <v>430</v>
      </c>
      <c r="K145" s="150"/>
      <c r="L145" s="27"/>
      <c r="M145" s="151" t="s">
        <v>1</v>
      </c>
      <c r="N145" s="152" t="s">
        <v>34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82</v>
      </c>
      <c r="AT145" s="155" t="s">
        <v>142</v>
      </c>
      <c r="AU145" s="155" t="s">
        <v>76</v>
      </c>
      <c r="AY145" s="14" t="s">
        <v>140</v>
      </c>
      <c r="BE145" s="156">
        <f t="shared" si="4"/>
        <v>0</v>
      </c>
      <c r="BF145" s="156">
        <f t="shared" si="5"/>
        <v>430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76</v>
      </c>
      <c r="BK145" s="156">
        <f t="shared" si="9"/>
        <v>430</v>
      </c>
      <c r="BL145" s="14" t="s">
        <v>82</v>
      </c>
      <c r="BM145" s="155" t="s">
        <v>233</v>
      </c>
    </row>
    <row r="146" spans="1:65" s="2" customFormat="1" ht="16.5" customHeight="1">
      <c r="A146" s="26"/>
      <c r="B146" s="143"/>
      <c r="C146" s="144" t="s">
        <v>68</v>
      </c>
      <c r="D146" s="144" t="s">
        <v>142</v>
      </c>
      <c r="E146" s="145" t="s">
        <v>1761</v>
      </c>
      <c r="F146" s="146" t="s">
        <v>1483</v>
      </c>
      <c r="G146" s="147" t="s">
        <v>187</v>
      </c>
      <c r="H146" s="148">
        <v>1</v>
      </c>
      <c r="I146" s="190">
        <v>300</v>
      </c>
      <c r="J146" s="149">
        <f t="shared" si="0"/>
        <v>300</v>
      </c>
      <c r="K146" s="150"/>
      <c r="L146" s="27"/>
      <c r="M146" s="151" t="s">
        <v>1</v>
      </c>
      <c r="N146" s="152" t="s">
        <v>34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82</v>
      </c>
      <c r="AT146" s="155" t="s">
        <v>142</v>
      </c>
      <c r="AU146" s="155" t="s">
        <v>76</v>
      </c>
      <c r="AY146" s="14" t="s">
        <v>140</v>
      </c>
      <c r="BE146" s="156">
        <f t="shared" si="4"/>
        <v>0</v>
      </c>
      <c r="BF146" s="156">
        <f t="shared" si="5"/>
        <v>300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76</v>
      </c>
      <c r="BK146" s="156">
        <f t="shared" si="9"/>
        <v>300</v>
      </c>
      <c r="BL146" s="14" t="s">
        <v>82</v>
      </c>
      <c r="BM146" s="155" t="s">
        <v>236</v>
      </c>
    </row>
    <row r="147" spans="1:65" s="2" customFormat="1" ht="24.15" customHeight="1">
      <c r="A147" s="26"/>
      <c r="B147" s="143"/>
      <c r="C147" s="144" t="s">
        <v>68</v>
      </c>
      <c r="D147" s="144" t="s">
        <v>142</v>
      </c>
      <c r="E147" s="145" t="s">
        <v>1762</v>
      </c>
      <c r="F147" s="146" t="s">
        <v>1763</v>
      </c>
      <c r="G147" s="147" t="s">
        <v>187</v>
      </c>
      <c r="H147" s="148">
        <v>1</v>
      </c>
      <c r="I147" s="190">
        <v>70</v>
      </c>
      <c r="J147" s="149">
        <f t="shared" si="0"/>
        <v>70</v>
      </c>
      <c r="K147" s="150"/>
      <c r="L147" s="27"/>
      <c r="M147" s="151" t="s">
        <v>1</v>
      </c>
      <c r="N147" s="152" t="s">
        <v>34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82</v>
      </c>
      <c r="AT147" s="155" t="s">
        <v>142</v>
      </c>
      <c r="AU147" s="155" t="s">
        <v>76</v>
      </c>
      <c r="AY147" s="14" t="s">
        <v>140</v>
      </c>
      <c r="BE147" s="156">
        <f t="shared" si="4"/>
        <v>0</v>
      </c>
      <c r="BF147" s="156">
        <f t="shared" si="5"/>
        <v>70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76</v>
      </c>
      <c r="BK147" s="156">
        <f t="shared" si="9"/>
        <v>70</v>
      </c>
      <c r="BL147" s="14" t="s">
        <v>82</v>
      </c>
      <c r="BM147" s="155" t="s">
        <v>240</v>
      </c>
    </row>
    <row r="148" spans="1:65" s="2" customFormat="1" ht="16.5" customHeight="1">
      <c r="A148" s="26"/>
      <c r="B148" s="143"/>
      <c r="C148" s="144" t="s">
        <v>68</v>
      </c>
      <c r="D148" s="144" t="s">
        <v>142</v>
      </c>
      <c r="E148" s="145" t="s">
        <v>1764</v>
      </c>
      <c r="F148" s="146" t="s">
        <v>1765</v>
      </c>
      <c r="G148" s="147" t="s">
        <v>187</v>
      </c>
      <c r="H148" s="148">
        <v>1</v>
      </c>
      <c r="I148" s="190">
        <v>50</v>
      </c>
      <c r="J148" s="149">
        <f t="shared" si="0"/>
        <v>50</v>
      </c>
      <c r="K148" s="150"/>
      <c r="L148" s="27"/>
      <c r="M148" s="151" t="s">
        <v>1</v>
      </c>
      <c r="N148" s="152" t="s">
        <v>34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82</v>
      </c>
      <c r="AT148" s="155" t="s">
        <v>142</v>
      </c>
      <c r="AU148" s="155" t="s">
        <v>76</v>
      </c>
      <c r="AY148" s="14" t="s">
        <v>140</v>
      </c>
      <c r="BE148" s="156">
        <f t="shared" si="4"/>
        <v>0</v>
      </c>
      <c r="BF148" s="156">
        <f t="shared" si="5"/>
        <v>50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76</v>
      </c>
      <c r="BK148" s="156">
        <f t="shared" si="9"/>
        <v>50</v>
      </c>
      <c r="BL148" s="14" t="s">
        <v>82</v>
      </c>
      <c r="BM148" s="155" t="s">
        <v>243</v>
      </c>
    </row>
    <row r="149" spans="1:65" s="2" customFormat="1" ht="16.5" customHeight="1">
      <c r="A149" s="26"/>
      <c r="B149" s="143"/>
      <c r="C149" s="144" t="s">
        <v>68</v>
      </c>
      <c r="D149" s="144" t="s">
        <v>142</v>
      </c>
      <c r="E149" s="145" t="s">
        <v>1766</v>
      </c>
      <c r="F149" s="146" t="s">
        <v>1767</v>
      </c>
      <c r="G149" s="147" t="s">
        <v>187</v>
      </c>
      <c r="H149" s="148">
        <v>1</v>
      </c>
      <c r="I149" s="190">
        <v>50</v>
      </c>
      <c r="J149" s="149">
        <f t="shared" si="0"/>
        <v>50</v>
      </c>
      <c r="K149" s="150"/>
      <c r="L149" s="27"/>
      <c r="M149" s="151" t="s">
        <v>1</v>
      </c>
      <c r="N149" s="152" t="s">
        <v>34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82</v>
      </c>
      <c r="AT149" s="155" t="s">
        <v>142</v>
      </c>
      <c r="AU149" s="155" t="s">
        <v>76</v>
      </c>
      <c r="AY149" s="14" t="s">
        <v>140</v>
      </c>
      <c r="BE149" s="156">
        <f t="shared" si="4"/>
        <v>0</v>
      </c>
      <c r="BF149" s="156">
        <f t="shared" si="5"/>
        <v>50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76</v>
      </c>
      <c r="BK149" s="156">
        <f t="shared" si="9"/>
        <v>50</v>
      </c>
      <c r="BL149" s="14" t="s">
        <v>82</v>
      </c>
      <c r="BM149" s="155" t="s">
        <v>247</v>
      </c>
    </row>
    <row r="150" spans="1:65" s="2" customFormat="1" ht="16.5" customHeight="1">
      <c r="A150" s="26"/>
      <c r="B150" s="143"/>
      <c r="C150" s="144" t="s">
        <v>68</v>
      </c>
      <c r="D150" s="144" t="s">
        <v>142</v>
      </c>
      <c r="E150" s="145" t="s">
        <v>1768</v>
      </c>
      <c r="F150" s="146" t="s">
        <v>1769</v>
      </c>
      <c r="G150" s="147" t="s">
        <v>187</v>
      </c>
      <c r="H150" s="148">
        <v>1</v>
      </c>
      <c r="I150" s="190">
        <v>200</v>
      </c>
      <c r="J150" s="149">
        <f t="shared" si="0"/>
        <v>200</v>
      </c>
      <c r="K150" s="150"/>
      <c r="L150" s="27"/>
      <c r="M150" s="151" t="s">
        <v>1</v>
      </c>
      <c r="N150" s="152" t="s">
        <v>34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82</v>
      </c>
      <c r="AT150" s="155" t="s">
        <v>142</v>
      </c>
      <c r="AU150" s="155" t="s">
        <v>76</v>
      </c>
      <c r="AY150" s="14" t="s">
        <v>140</v>
      </c>
      <c r="BE150" s="156">
        <f t="shared" si="4"/>
        <v>0</v>
      </c>
      <c r="BF150" s="156">
        <f t="shared" si="5"/>
        <v>200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76</v>
      </c>
      <c r="BK150" s="156">
        <f t="shared" si="9"/>
        <v>200</v>
      </c>
      <c r="BL150" s="14" t="s">
        <v>82</v>
      </c>
      <c r="BM150" s="155" t="s">
        <v>250</v>
      </c>
    </row>
    <row r="151" spans="1:65" s="2" customFormat="1" ht="16.5" customHeight="1">
      <c r="A151" s="26"/>
      <c r="B151" s="143"/>
      <c r="C151" s="144" t="s">
        <v>68</v>
      </c>
      <c r="D151" s="144" t="s">
        <v>142</v>
      </c>
      <c r="E151" s="145" t="s">
        <v>1770</v>
      </c>
      <c r="F151" s="146" t="s">
        <v>1771</v>
      </c>
      <c r="G151" s="147" t="s">
        <v>187</v>
      </c>
      <c r="H151" s="148">
        <v>1</v>
      </c>
      <c r="I151" s="190">
        <v>250</v>
      </c>
      <c r="J151" s="149">
        <f t="shared" si="0"/>
        <v>250</v>
      </c>
      <c r="K151" s="150"/>
      <c r="L151" s="27"/>
      <c r="M151" s="167" t="s">
        <v>1</v>
      </c>
      <c r="N151" s="168" t="s">
        <v>34</v>
      </c>
      <c r="O151" s="169">
        <v>0</v>
      </c>
      <c r="P151" s="169">
        <f t="shared" si="1"/>
        <v>0</v>
      </c>
      <c r="Q151" s="169">
        <v>0</v>
      </c>
      <c r="R151" s="169">
        <f t="shared" si="2"/>
        <v>0</v>
      </c>
      <c r="S151" s="169">
        <v>0</v>
      </c>
      <c r="T151" s="170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82</v>
      </c>
      <c r="AT151" s="155" t="s">
        <v>142</v>
      </c>
      <c r="AU151" s="155" t="s">
        <v>76</v>
      </c>
      <c r="AY151" s="14" t="s">
        <v>140</v>
      </c>
      <c r="BE151" s="156">
        <f t="shared" si="4"/>
        <v>0</v>
      </c>
      <c r="BF151" s="156">
        <f t="shared" si="5"/>
        <v>250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76</v>
      </c>
      <c r="BK151" s="156">
        <f t="shared" si="9"/>
        <v>250</v>
      </c>
      <c r="BL151" s="14" t="s">
        <v>82</v>
      </c>
      <c r="BM151" s="155" t="s">
        <v>254</v>
      </c>
    </row>
    <row r="152" spans="1:65" s="2" customFormat="1" ht="6.9" customHeight="1">
      <c r="A152" s="26"/>
      <c r="B152" s="44"/>
      <c r="C152" s="45"/>
      <c r="D152" s="45"/>
      <c r="E152" s="45"/>
      <c r="F152" s="45"/>
      <c r="G152" s="45"/>
      <c r="H152" s="45"/>
      <c r="I152" s="182"/>
      <c r="J152" s="45"/>
      <c r="K152" s="45"/>
      <c r="L152" s="27"/>
      <c r="M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</row>
  </sheetData>
  <autoFilter ref="C117:K15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1 - Stavebná časť</vt:lpstr>
      <vt:lpstr>2 - Vykurovanie</vt:lpstr>
      <vt:lpstr>3 - Zdravotechnika</vt:lpstr>
      <vt:lpstr>4 - Elektroinštalácia</vt:lpstr>
      <vt:lpstr>5 - Vzduchotechnika</vt:lpstr>
      <vt:lpstr>'1 - Stavebná časť'!Názvy_tlače</vt:lpstr>
      <vt:lpstr>'2 - Vykurovanie'!Názvy_tlače</vt:lpstr>
      <vt:lpstr>'3 - Zdravotechnika'!Názvy_tlače</vt:lpstr>
      <vt:lpstr>'4 - Elektroinštalácia'!Názvy_tlače</vt:lpstr>
      <vt:lpstr>'5 - Vzduchotechnika'!Názvy_tlače</vt:lpstr>
      <vt:lpstr>'Rekapitulácia stavby'!Názvy_tlače</vt:lpstr>
      <vt:lpstr>'1 - Stavebná časť'!Oblasť_tlače</vt:lpstr>
      <vt:lpstr>'2 - Vykurovanie'!Oblasť_tlače</vt:lpstr>
      <vt:lpstr>'3 - Zdravotechnika'!Oblasť_tlače</vt:lpstr>
      <vt:lpstr>'4 - Elektroinštalácia'!Oblasť_tlače</vt:lpstr>
      <vt:lpstr>'5 - Vzduchotechnika'!Oblasť_tlače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DESKTOP-6HRUJH0\Notebook</dc:creator>
  <cp:lastModifiedBy>Notebook</cp:lastModifiedBy>
  <dcterms:created xsi:type="dcterms:W3CDTF">2023-01-02T11:59:18Z</dcterms:created>
  <dcterms:modified xsi:type="dcterms:W3CDTF">2023-01-04T21:18:11Z</dcterms:modified>
</cp:coreProperties>
</file>